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E85BDB85-3F9F-4D9F-825F-E25FDC5557C1}" xr6:coauthVersionLast="47" xr6:coauthVersionMax="47" xr10:uidLastSave="{00000000-0000-0000-0000-000000000000}"/>
  <bookViews>
    <workbookView xWindow="-120" yWindow="-120" windowWidth="19440" windowHeight="11640" tabRatio="996" activeTab="1" xr2:uid="{00000000-000D-0000-FFFF-FFFF00000000}"/>
  </bookViews>
  <sheets>
    <sheet name="menu" sheetId="10" r:id="rId1"/>
    <sheet name="Sales Forecast 1" sheetId="11" r:id="rId2"/>
    <sheet name="Action Plan" sheetId="1" r:id="rId3"/>
    <sheet name="Price Monthy Update" sheetId="7" r:id="rId4"/>
    <sheet name="Cost Monthly Update" sheetId="13" r:id="rId5"/>
    <sheet name="Income and Expense" sheetId="6" r:id="rId6"/>
    <sheet name="Investment Projection" sheetId="2" r:id="rId7"/>
    <sheet name="Statement of Cashflow" sheetId="5" r:id="rId8"/>
    <sheet name="Profit&amp;Loss Statment" sheetId="4" r:id="rId9"/>
    <sheet name="Forecast Financial statement" sheetId="3" r:id="rId10"/>
    <sheet name="Financial Ratio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3" l="1"/>
  <c r="E18" i="13"/>
  <c r="F18" i="13"/>
  <c r="G18" i="13"/>
  <c r="H18" i="13"/>
  <c r="I18" i="13"/>
  <c r="J18" i="13"/>
  <c r="K18" i="13"/>
  <c r="L18" i="13"/>
  <c r="M18" i="13"/>
  <c r="C18" i="13"/>
  <c r="D17" i="13"/>
  <c r="E17" i="13"/>
  <c r="F17" i="13"/>
  <c r="G17" i="13"/>
  <c r="H17" i="13"/>
  <c r="I17" i="13"/>
  <c r="J17" i="13"/>
  <c r="K17" i="13"/>
  <c r="L17" i="13"/>
  <c r="M17" i="13"/>
  <c r="C17" i="13"/>
  <c r="D16" i="13"/>
  <c r="E16" i="13"/>
  <c r="F16" i="13"/>
  <c r="G16" i="13"/>
  <c r="H16" i="13"/>
  <c r="I16" i="13"/>
  <c r="J16" i="13"/>
  <c r="K16" i="13"/>
  <c r="L16" i="13"/>
  <c r="M16" i="13"/>
  <c r="C16" i="13"/>
  <c r="D15" i="13"/>
  <c r="E15" i="13"/>
  <c r="F15" i="13"/>
  <c r="G15" i="13"/>
  <c r="H15" i="13"/>
  <c r="I15" i="13"/>
  <c r="J15" i="13"/>
  <c r="K15" i="13"/>
  <c r="L15" i="13"/>
  <c r="M15" i="13"/>
  <c r="C15" i="13"/>
  <c r="D13" i="13"/>
  <c r="E13" i="13"/>
  <c r="F13" i="13"/>
  <c r="G13" i="13"/>
  <c r="H13" i="13"/>
  <c r="I13" i="13"/>
  <c r="J13" i="13"/>
  <c r="K13" i="13"/>
  <c r="L13" i="13"/>
  <c r="M13" i="13"/>
  <c r="C13" i="13"/>
  <c r="D12" i="13"/>
  <c r="E12" i="13"/>
  <c r="F12" i="13"/>
  <c r="G12" i="13"/>
  <c r="H12" i="13"/>
  <c r="I12" i="13"/>
  <c r="J12" i="13"/>
  <c r="K12" i="13"/>
  <c r="L12" i="13"/>
  <c r="M12" i="13"/>
  <c r="C12" i="13"/>
  <c r="D8" i="13"/>
  <c r="E8" i="13"/>
  <c r="F8" i="13"/>
  <c r="G8" i="13"/>
  <c r="H8" i="13"/>
  <c r="I8" i="13"/>
  <c r="J8" i="13"/>
  <c r="K8" i="13"/>
  <c r="L8" i="13"/>
  <c r="M8" i="13"/>
  <c r="C8" i="13"/>
  <c r="D4" i="13"/>
  <c r="E4" i="13"/>
  <c r="F4" i="13"/>
  <c r="F5" i="13" s="1"/>
  <c r="F6" i="13" s="1"/>
  <c r="G4" i="13"/>
  <c r="H4" i="13"/>
  <c r="H5" i="13" s="1"/>
  <c r="H6" i="13" s="1"/>
  <c r="I4" i="13"/>
  <c r="I5" i="13" s="1"/>
  <c r="I6" i="13" s="1"/>
  <c r="J4" i="13"/>
  <c r="J5" i="13" s="1"/>
  <c r="J6" i="13" s="1"/>
  <c r="K4" i="13"/>
  <c r="K5" i="13" s="1"/>
  <c r="K6" i="13" s="1"/>
  <c r="L4" i="13"/>
  <c r="M4" i="13"/>
  <c r="C4" i="13"/>
  <c r="C5" i="13" s="1"/>
  <c r="C6" i="13" s="1"/>
  <c r="M5" i="13"/>
  <c r="M6" i="13" s="1"/>
  <c r="L5" i="13"/>
  <c r="L6" i="13" s="1"/>
  <c r="G5" i="13"/>
  <c r="G6" i="13" s="1"/>
  <c r="E5" i="13"/>
  <c r="E6" i="13" s="1"/>
  <c r="D5" i="13"/>
  <c r="D6" i="13" s="1"/>
  <c r="F19" i="11"/>
  <c r="E19" i="11"/>
  <c r="D19" i="11"/>
  <c r="C19" i="11"/>
  <c r="I4" i="11"/>
  <c r="J4" i="11"/>
  <c r="K4" i="11"/>
  <c r="L4" i="11"/>
  <c r="L19" i="11" s="1"/>
  <c r="L20" i="11" s="1"/>
  <c r="M4" i="11"/>
  <c r="N4" i="11"/>
  <c r="O4" i="11"/>
  <c r="O19" i="11" s="1"/>
  <c r="O20" i="11" s="1"/>
  <c r="H4" i="11"/>
  <c r="H19" i="11" s="1"/>
  <c r="G4" i="11"/>
  <c r="F4" i="11"/>
  <c r="E4" i="11"/>
  <c r="D4" i="11"/>
  <c r="C4" i="11"/>
  <c r="M19" i="11"/>
  <c r="M20" i="11" s="1"/>
  <c r="N19" i="11"/>
  <c r="N20" i="11" s="1"/>
  <c r="B19" i="11"/>
  <c r="B20" i="11" s="1"/>
  <c r="C17" i="11"/>
  <c r="D17" i="11"/>
  <c r="E17" i="11"/>
  <c r="F17" i="11"/>
  <c r="G17" i="11"/>
  <c r="H17" i="11"/>
  <c r="I17" i="11"/>
  <c r="I19" i="11" s="1"/>
  <c r="I20" i="11" s="1"/>
  <c r="J17" i="11"/>
  <c r="J19" i="11" s="1"/>
  <c r="J20" i="11" s="1"/>
  <c r="K17" i="11"/>
  <c r="L17" i="11"/>
  <c r="M17" i="11"/>
  <c r="N17" i="11"/>
  <c r="O17" i="11"/>
  <c r="L5" i="11"/>
  <c r="K5" i="11"/>
  <c r="K19" i="11" s="1"/>
  <c r="K20" i="11" s="1"/>
  <c r="H5" i="11"/>
  <c r="G5" i="11"/>
  <c r="G19" i="11" s="1"/>
  <c r="D5" i="11"/>
  <c r="C5" i="11"/>
  <c r="H20" i="11" l="1"/>
  <c r="G20" i="11"/>
  <c r="D6" i="7" l="1"/>
  <c r="E6" i="7"/>
  <c r="F6" i="7"/>
  <c r="G6" i="7"/>
  <c r="H6" i="7"/>
  <c r="I6" i="7"/>
  <c r="J6" i="7"/>
  <c r="K6" i="7"/>
  <c r="L6" i="7"/>
  <c r="M6" i="7"/>
  <c r="C6" i="7"/>
  <c r="D5" i="7"/>
  <c r="E5" i="7"/>
  <c r="F5" i="7"/>
  <c r="G5" i="7"/>
  <c r="H5" i="7"/>
  <c r="I5" i="7"/>
  <c r="J5" i="7"/>
  <c r="K5" i="7"/>
  <c r="L5" i="7"/>
  <c r="M5" i="7"/>
  <c r="C5" i="7"/>
  <c r="F20" i="11"/>
  <c r="E20" i="11"/>
  <c r="D20" i="11"/>
  <c r="C20" i="11"/>
</calcChain>
</file>

<file path=xl/sharedStrings.xml><?xml version="1.0" encoding="utf-8"?>
<sst xmlns="http://schemas.openxmlformats.org/spreadsheetml/2006/main" count="526" uniqueCount="243">
  <si>
    <t>กิจกรรม</t>
  </si>
  <si>
    <t>เดือนที่</t>
  </si>
  <si>
    <t>การขาย</t>
  </si>
  <si>
    <t>กิจกรรมการเงิน</t>
  </si>
  <si>
    <t>การเบิกเงินกู้</t>
  </si>
  <si>
    <t>การชำระคืนเงินกู้</t>
  </si>
  <si>
    <t>แผนการเงิน</t>
  </si>
  <si>
    <t>สมมติฐานด้านการลงทุน</t>
  </si>
  <si>
    <t>1. ค่าใช้จ่ายในการพัฒนาโครงการ</t>
  </si>
  <si>
    <t>สำหรับระยะเวลา 24 เดือน</t>
  </si>
  <si>
    <t>ตั้งแต่เดือนที่ 0 – 24</t>
  </si>
  <si>
    <r>
      <t xml:space="preserve">(หน่วย </t>
    </r>
    <r>
      <rPr>
        <sz val="11"/>
        <color theme="1"/>
        <rFont val="Angsana New"/>
        <family val="1"/>
      </rPr>
      <t xml:space="preserve">: </t>
    </r>
    <r>
      <rPr>
        <sz val="14"/>
        <color theme="1"/>
        <rFont val="Angsana New"/>
        <family val="1"/>
      </rPr>
      <t>บาท)</t>
    </r>
  </si>
  <si>
    <t>รายการ</t>
  </si>
  <si>
    <t>เดือนที่ 0</t>
  </si>
  <si>
    <t>เดือนที่ 1</t>
  </si>
  <si>
    <t>เดือนที่ 2</t>
  </si>
  <si>
    <t>เดือนที่ 3</t>
  </si>
  <si>
    <t>เดือนที่ 4</t>
  </si>
  <si>
    <t>เดือนที่ 5</t>
  </si>
  <si>
    <t>เดือนที่ 6</t>
  </si>
  <si>
    <t>เดือนที่ 7</t>
  </si>
  <si>
    <t>เดือนที่ 8</t>
  </si>
  <si>
    <t>เดือนที่ 9</t>
  </si>
  <si>
    <t>เดือนที่ 10</t>
  </si>
  <si>
    <t>เดือนที่ 11</t>
  </si>
  <si>
    <t>เดือนที่ 12</t>
  </si>
  <si>
    <t>สินทรัพย์</t>
  </si>
  <si>
    <t>เงินสดและเงินฝากธนาคาร</t>
  </si>
  <si>
    <t>สินทรัพย์ระหว่างการพัฒนา</t>
  </si>
  <si>
    <t>ภาษีเงินได้หัก ณ ที่จ่าย</t>
  </si>
  <si>
    <t>รวมสินทรัพย์</t>
  </si>
  <si>
    <t>หนี้สินและส่วนของผู้ถือหุ้น</t>
  </si>
  <si>
    <t>หนี้สินหมุนเวียน</t>
  </si>
  <si>
    <t xml:space="preserve">   เจ้าหนี้การค้า</t>
  </si>
  <si>
    <t xml:space="preserve">   เจ้าหนี้-เงินมัดจำและเงินดาวน์</t>
  </si>
  <si>
    <t xml:space="preserve">   เจ้าหนี้-ภาษีเงินได้นิติบุคคล</t>
  </si>
  <si>
    <t>รวมหนี้สินหมุนเวียน</t>
  </si>
  <si>
    <t>หนี้สินระยะยาว</t>
  </si>
  <si>
    <t xml:space="preserve">   เงินกู้ธนาคาร</t>
  </si>
  <si>
    <t>รวมหนี้สิน</t>
  </si>
  <si>
    <t xml:space="preserve">   ส่วนของผู้ถือหุ้น</t>
  </si>
  <si>
    <t>กำไรสะสม</t>
  </si>
  <si>
    <t>รวมส่วนของผู้ถือหุ้น</t>
  </si>
  <si>
    <t>รวมหนี้สินและส่วนของผู้ถือหุ้น</t>
  </si>
  <si>
    <t>เดือนที่ 13</t>
  </si>
  <si>
    <t>เดือนที่ 14</t>
  </si>
  <si>
    <t>เดือนที่ 15</t>
  </si>
  <si>
    <t>เดือนที่ 16</t>
  </si>
  <si>
    <t>เดือนที่ 17</t>
  </si>
  <si>
    <t>เดือนที่ 18</t>
  </si>
  <si>
    <t>เดือนที่ 19</t>
  </si>
  <si>
    <t>เดือนที่ 20</t>
  </si>
  <si>
    <t>เดือนที่ 21</t>
  </si>
  <si>
    <t>เดือนที่ 22</t>
  </si>
  <si>
    <t>เดือนที่ 23</t>
  </si>
  <si>
    <t>เดือนที่ 24</t>
  </si>
  <si>
    <t>80,74,288</t>
  </si>
  <si>
    <t>ประมาณการงบกำไรขาดทุน</t>
  </si>
  <si>
    <t>รายได้จากการขาย</t>
  </si>
  <si>
    <t>รายได้-ขาย</t>
  </si>
  <si>
    <t xml:space="preserve">   ต้นทุนขาย</t>
  </si>
  <si>
    <t xml:space="preserve">   กำไรขั้นต้น</t>
  </si>
  <si>
    <t>ค่าใช้จ่ายในการขายและการบริหาร</t>
  </si>
  <si>
    <t xml:space="preserve">   ค่าใช้จ่ายทางการตลาด</t>
  </si>
  <si>
    <t xml:space="preserve">   ค่าใช้จ่ายในการขาย</t>
  </si>
  <si>
    <t xml:space="preserve">   ค่าดูแลส่วนกลาง</t>
  </si>
  <si>
    <t xml:space="preserve">   ค่าจำนองและค่าใช้จ่ายอื่นๆ</t>
  </si>
  <si>
    <t xml:space="preserve">   ค่าภาษีธุรกิจเฉพาะ</t>
  </si>
  <si>
    <t xml:space="preserve">   ค่าธรรมเนียมการโอน</t>
  </si>
  <si>
    <t xml:space="preserve">   ค่าธรรมเนียมกู้เงิน</t>
  </si>
  <si>
    <t>กำไรก่อนดอกเบี้ยและภาษี</t>
  </si>
  <si>
    <t>ดอกเบี้ยจ่าย</t>
  </si>
  <si>
    <t>308,80</t>
  </si>
  <si>
    <t>กำไรก่อนภาษี</t>
  </si>
  <si>
    <t>862,382)</t>
  </si>
  <si>
    <t>ภาษีเงินได้นิติบุคคล 30%</t>
  </si>
  <si>
    <t>กำไร (ขาดทุน) สุทธิ</t>
  </si>
  <si>
    <t>รวม</t>
  </si>
  <si>
    <t>15,20,000</t>
  </si>
  <si>
    <t>กระแสเงินสดจากกิจกรรมการดำเนินงาน</t>
  </si>
  <si>
    <t>กระแสเงินสดเข้าจากการดำเนินงาน</t>
  </si>
  <si>
    <t xml:space="preserve">   เงินมัดจำ</t>
  </si>
  <si>
    <t xml:space="preserve">   เงินทำสัญญา</t>
  </si>
  <si>
    <t xml:space="preserve">   เงินดาวน์</t>
  </si>
  <si>
    <t xml:space="preserve">   เงินโอน</t>
  </si>
  <si>
    <t>รวมกระแสเงินสดเข้าจากการดำเนินงาน</t>
  </si>
  <si>
    <t>กระแสเงินสดออกจากการดำเนินงาน</t>
  </si>
  <si>
    <t xml:space="preserve">   ค่าที่ดินในการพัฒนาโครงการ</t>
  </si>
  <si>
    <t xml:space="preserve">   ค่าถมดิน</t>
  </si>
  <si>
    <t xml:space="preserve">   ค่ารั้วและซุ้มทางเข้าโครงการ</t>
  </si>
  <si>
    <t xml:space="preserve">   ค่าถนนและท่อระบายน้ำ</t>
  </si>
  <si>
    <t xml:space="preserve">   ค่าสำนักงานส่วนกลาง</t>
  </si>
  <si>
    <t xml:space="preserve">   ค่าตกแต่งสวน</t>
  </si>
  <si>
    <t xml:space="preserve">   ค่ารังวัดและขออนุญาตก่อสร้าง</t>
  </si>
  <si>
    <t xml:space="preserve">   ค่าไฟฟ้ารวมมิเตอร์</t>
  </si>
  <si>
    <t xml:space="preserve">   คำน้ำประปารวมมิเตอร์</t>
  </si>
  <si>
    <t xml:space="preserve">   ค่าก่อสร้าง</t>
  </si>
  <si>
    <t xml:space="preserve">   ค่าออกแบบ</t>
  </si>
  <si>
    <t xml:space="preserve">   ค่าใช้จ่ายในการดำเนินงาน</t>
  </si>
  <si>
    <t xml:space="preserve">   ค่าใช้จ่ายทางการขาย</t>
  </si>
  <si>
    <t xml:space="preserve">   ค่าตกแต่งบ้านตัวอย่าง</t>
  </si>
  <si>
    <t>ค่าธรรมเนียมการโอน</t>
  </si>
  <si>
    <t xml:space="preserve">   ค่าจำนองและค่าใช้จ่ายอื่น ๆ</t>
  </si>
  <si>
    <t xml:space="preserve">   ค่าใช้จ่ายเผื่อเหลือเผื่อขาด</t>
  </si>
  <si>
    <t xml:space="preserve">   ค่าภาษีเงินได้หัก ณ ที่จ่าย</t>
  </si>
  <si>
    <t xml:space="preserve">   ภาษีเงินได้นิติบุคคล</t>
  </si>
  <si>
    <t>15,43,750</t>
  </si>
  <si>
    <t>รวมกระแสเงินสดออกจากการดำเนินงาน</t>
  </si>
  <si>
    <t>กระแสเงินสด-สุทธิจากการดำเนินงาน</t>
  </si>
  <si>
    <t>1,508,182)</t>
  </si>
  <si>
    <t>กระแสเงินสดจากกิจกรรมการเงิน</t>
  </si>
  <si>
    <t>กระแสเงินสดเข้าจากกิจกรรมการเงิน</t>
  </si>
  <si>
    <t xml:space="preserve">   เบิกเงินกู้</t>
  </si>
  <si>
    <t>รวมกระแสเงินสดเข้าจากการเงิน</t>
  </si>
  <si>
    <t>กระแสเงินสดออกจากกิจกรรมการเงิน</t>
  </si>
  <si>
    <t xml:space="preserve">   ค่าธรรมเนียมการกู้เงิน</t>
  </si>
  <si>
    <t xml:space="preserve">   ดอกเบี้ยจ่าย</t>
  </si>
  <si>
    <t xml:space="preserve">   ชำระคืนเงินกู้</t>
  </si>
  <si>
    <t>รวมกระแสเงินสดออกจากกิจกรรมการเงิน</t>
  </si>
  <si>
    <t>กระแสเงินสด-สุทธิจากกิจกรรมการเงิน</t>
  </si>
  <si>
    <t>(-204,167)</t>
  </si>
  <si>
    <t>กระแสเงินสดสุทธิ</t>
  </si>
  <si>
    <t>(2,939)417)</t>
  </si>
  <si>
    <t>เงินทุนที่ต้องการสะสม</t>
  </si>
  <si>
    <t>ส่วนของผู้ถือหุ้น</t>
  </si>
  <si>
    <t>Cash on Hand</t>
  </si>
  <si>
    <t>IRR – Levered      30.59%</t>
  </si>
  <si>
    <t>NPV                        12%     11,697,226</t>
  </si>
  <si>
    <t>Debt to equity   1.69 Debt    71,907,500</t>
  </si>
  <si>
    <t xml:space="preserve">                             Equity  42,500,000</t>
  </si>
  <si>
    <t>วงเงินกู้</t>
  </si>
  <si>
    <t>เงินกู้ที่ดิน            70%</t>
  </si>
  <si>
    <t>เงินกู้ค่าก่อสร้าง     70%</t>
  </si>
  <si>
    <t>ดอกเบี้ยจ่าย           70%</t>
  </si>
  <si>
    <t>ชำระคืนเงินกู้        70%  ของยอดโอน</t>
  </si>
  <si>
    <t>ยอดคงค้าง</t>
  </si>
  <si>
    <t>(34,314,934ฉ</t>
  </si>
  <si>
    <t>(152,032ฮ</t>
  </si>
  <si>
    <t>ประมาณการรายได้และค่าจ่าย</t>
  </si>
  <si>
    <t>มูลค่า (บาท)</t>
  </si>
  <si>
    <t>%</t>
  </si>
  <si>
    <t>ยอดขาย</t>
  </si>
  <si>
    <t>ต้นทุนขาย</t>
  </si>
  <si>
    <t>กำไรขั้นต้น</t>
  </si>
  <si>
    <t>ค่าใช้จ่ายในการขายและบริการ</t>
  </si>
  <si>
    <t>ค่าใช้จ่ายทางการตลาด</t>
  </si>
  <si>
    <t>ค่าใช้จ่ายในการขาย</t>
  </si>
  <si>
    <t>ภาษีธุรกิจเฉพาะ</t>
  </si>
  <si>
    <t>ค่าธรรมเนียมการกู้เงิน</t>
  </si>
  <si>
    <t>รวมค่าใช้จ่ายในการขายและบริการ</t>
  </si>
  <si>
    <t>ค่าใช้จ่ายเผื่อเหลือเผื่อขาด</t>
  </si>
  <si>
    <t>รายได้ก่อนดอกเบี้ยและภาษีเงินได้นิติบุคคล</t>
  </si>
  <si>
    <t>1. อัตรากำไรขั้นต้น (Gross margin) และอัตรากำไรสุทธิ (Net profit margin)</t>
  </si>
  <si>
    <t>ล้านบาท</t>
  </si>
  <si>
    <t xml:space="preserve">2. อัตราผลตอบแทนภายใน (Internal Rate of Return : IRR) และมูลค่าปัจจุบันสุทธิ (Net present value : </t>
  </si>
  <si>
    <t>ของโครงการ</t>
  </si>
  <si>
    <t>35 ล้านบาท เงินกู้จากการก่อสร้างอีก 70% หรือ 36.91 ล้านบาท และส่วนของเงินทุนอีก 42.48 ล้านบาท ซึ่งคิดเป็น</t>
  </si>
  <si>
    <t>สัดส่วนหนี้สินต่อทุน (D/E Ratio) 1.69 เท่า</t>
  </si>
  <si>
    <t xml:space="preserve"> หลังจากจบโครงการอัตราผลตอบแทนจากการลงทุน (ROI) ที่ผู้ลงทุนได้รับคือ 18.85% ส่วนอัตราผลตอบแทนของเงินทุน (ROE) ที่ผู้ลงทุนได้รับคือ 50.78%</t>
  </si>
  <si>
    <t>5. อัตราผลตอบแทนของการลงทุน (Return on lnvestment : ROI) และอัตราผลตอบแทนของเงินทุน (Return on Equity : ROE)</t>
  </si>
  <si>
    <t xml:space="preserve">รวม </t>
  </si>
  <si>
    <t xml:space="preserve">รายละเอียด </t>
  </si>
  <si>
    <t>ค่าใช้จ่ายอื่นๆ</t>
  </si>
  <si>
    <t xml:space="preserve">Sales Forecast Projection </t>
  </si>
  <si>
    <t xml:space="preserve">Action Plan </t>
  </si>
  <si>
    <t xml:space="preserve">Price Monthly Update </t>
  </si>
  <si>
    <t xml:space="preserve">Statement of Cashflow </t>
  </si>
  <si>
    <t xml:space="preserve">Profit and loss statement </t>
  </si>
  <si>
    <t xml:space="preserve">Forecast Financial Statement </t>
  </si>
  <si>
    <t>Financial Ratio</t>
  </si>
  <si>
    <t>Income and Expense Statement</t>
  </si>
  <si>
    <t xml:space="preserve">Investment Projection </t>
  </si>
  <si>
    <t>Menu</t>
  </si>
  <si>
    <t xml:space="preserve">Menu </t>
  </si>
  <si>
    <t>1. ข้าวขาว5% double polished</t>
  </si>
  <si>
    <t>2. ⁠ข้าวขาว 5% single polished</t>
  </si>
  <si>
    <t xml:space="preserve">3. ⁠ข้าวขาว 15% </t>
  </si>
  <si>
    <t>4. ⁠ข้าวขาว 25%</t>
  </si>
  <si>
    <t>5. ⁠ข้าวหอมพวง</t>
  </si>
  <si>
    <t>6. ⁠ข้าวหอม UD88</t>
  </si>
  <si>
    <t>7. ⁠ข้าวหอมเทียน</t>
  </si>
  <si>
    <t>8. ⁠ข้าวหอม 5451</t>
  </si>
  <si>
    <t>9. ⁠ข้าวหอมมะลิใหม่</t>
  </si>
  <si>
    <t>10. ⁠ข้าวเหนียว สันป่าตอง</t>
  </si>
  <si>
    <t>11. ⁠ข้าวหอมปทุม</t>
  </si>
  <si>
    <t xml:space="preserve">โครงการขายข้าวส่งออก </t>
  </si>
  <si>
    <t>ค่า 1</t>
  </si>
  <si>
    <t>ค่า 2</t>
  </si>
  <si>
    <t>ค่า 3</t>
  </si>
  <si>
    <t>ค่า 4</t>
  </si>
  <si>
    <t>ค่า 5</t>
  </si>
  <si>
    <t>ค่า 6</t>
  </si>
  <si>
    <t>ค่า 7</t>
  </si>
  <si>
    <t>ค่า 8</t>
  </si>
  <si>
    <t xml:space="preserve">ต้นทุนสินค้า </t>
  </si>
  <si>
    <t>ต้นทุนค่า</t>
  </si>
  <si>
    <t xml:space="preserve">ค่าข้าวดิบ </t>
  </si>
  <si>
    <t xml:space="preserve">12. ข้าวนึ่ง </t>
  </si>
  <si>
    <t>13. ข้าวหอมมะลิออร์แกนนิค</t>
  </si>
  <si>
    <t xml:space="preserve">กำไรขั้นต้น….. ล้านบาท หรือ 33.08% ของมูลค่าโครงการ อัตรากำไรสุทธิ …...% ของมูลค่าโครงการ หรือ …...... </t>
  </si>
  <si>
    <r>
      <t xml:space="preserve">    NPV) </t>
    </r>
    <r>
      <rPr>
        <sz val="14"/>
        <color theme="1"/>
        <rFont val="Angsana New"/>
        <family val="1"/>
      </rPr>
      <t xml:space="preserve">อัตราผลตอบแทนภายใน (IRR) ของโครงการนี้กับ ….......% และมูลค่าปัจจุบันสุทธิ (NPV) เท่ากับ </t>
    </r>
  </si>
  <si>
    <t xml:space="preserve">    …..... ล้านบาท (ด้วยอัตราคิดลด (Discount Rate) 12% ต่อปี)</t>
  </si>
  <si>
    <t xml:space="preserve">3. จำนวนหน่วยทีคุ้มทุน (Breakeven point) </t>
  </si>
  <si>
    <t>4. อัตราส่วนหนี้สินต่อทุน (Debt to Equity Ratio : D/E Ratio)</t>
  </si>
  <si>
    <t xml:space="preserve">บาท </t>
  </si>
  <si>
    <t xml:space="preserve">ค่า 1 </t>
  </si>
  <si>
    <t xml:space="preserve">ค่า 2 </t>
  </si>
  <si>
    <t>ค่า 9</t>
  </si>
  <si>
    <t>ค่า 10</t>
  </si>
  <si>
    <t>ค่า 11</t>
  </si>
  <si>
    <t>ค่า 12</t>
  </si>
  <si>
    <t>ค่า 13</t>
  </si>
  <si>
    <t>ประมาณการงบดุล</t>
  </si>
  <si>
    <t>D/E Ratio </t>
  </si>
  <si>
    <t>D/E Ratio เป็นอัตราส่วนทางการเงินที่เป็นการเปรียบเทียบกันระหว่าง หนี้สินรวม กับ ส่วนของผู้ถือหุ้น </t>
  </si>
  <si>
    <t>อัตราส่วนเงินทุนหมุนเวียน (Current Ratio)</t>
  </si>
  <si>
    <t> Current Ratio เป็นการเปรียบเทียบกันระหว่าง สินทรัพย์หมุนเวียน กับ หนี้สินหมุนเวียน โดยมีหน่วยเป็น ‘เท่า’</t>
  </si>
  <si>
    <t>อัตราส่วนผลตอบแทนจากสินทรัพย์ (ROA)</t>
  </si>
  <si>
    <t>ROA เป็นอัตราส่วนทางการเงินที่เป็นการเปรียบเทียบกันระหว่าง กำไรสุทธิ กับ สินทรัพย์รวม </t>
  </si>
  <si>
    <t>อัตราส่วนผลตอบแทนจากส่วนของผู้ถือหุ้น (ROE)</t>
  </si>
  <si>
    <t>เป็นอัตราส่วนที่แสดงถึงความสามารถของกิจการว่าสามารถนำเงินทุนของผู้ถือหุ้นมาสร้างผลตอบแทนได้มากน้อยแค่ไหน คุ้มกับเงินทุนที่ผู้ถือหุ้นลงทุนไปหรือเปล่า โดยสูตรการคำนวณ ROE คือ นำกำไรสุทธิ มาเปรียบเทียบกับส่วนของผู้ถือหุ้น และคูณด้วย 100 เพื่อให้หน่วยเป็นเปอร์เซ็นต์</t>
  </si>
  <si>
    <t>อัตรากำไรสุทธิ (Net Profit Margin)</t>
  </si>
  <si>
    <t>Net Profit Margin เป็นอัตราส่วนทางการเงินที่เป็นเปรียบเทียบระหว่าง กำไรสุทธิกับยอดขายรวมและคูณด้วย 100 เพื่อทำให้หน่วยเป็นเปอร์เซ็นต์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</si>
  <si>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</si>
  <si>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</si>
  <si>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</si>
  <si>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</si>
  <si>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</si>
  <si>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</si>
  <si>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</si>
  <si>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</si>
  <si>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</si>
  <si>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</si>
  <si>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</si>
  <si>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</si>
  <si>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Container per month</t>
  </si>
  <si>
    <t>26 MT per container</t>
  </si>
  <si>
    <t>FOB Selling Price Monthly Update (USD/MT)</t>
  </si>
  <si>
    <t>No of containers</t>
  </si>
  <si>
    <t>No of mt</t>
  </si>
  <si>
    <t>14. ข้าวขาว50%/ข้าวหอมพวง50%</t>
  </si>
  <si>
    <t>15.ข้าวหอมมะลิ50%/ข้าวหอมพวง50%</t>
  </si>
  <si>
    <t>FOB Cost Price Monthly Update (USD/MT)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</si>
</sst>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ngsana New"/>
      <family val="1"/>
    </font>
    <font>
      <sz val="12"/>
      <color theme="1"/>
      <name val="Angsana New"/>
      <family val="1"/>
    </font>
    <font>
      <b/>
      <sz val="12"/>
      <color theme="1"/>
      <name val="Angsana New"/>
      <family val="1"/>
    </font>
    <font>
      <sz val="11"/>
      <color theme="1"/>
      <name val="Angsana New"/>
      <family val="1"/>
    </font>
    <font>
      <b/>
      <sz val="14"/>
      <color theme="1"/>
      <name val="Angsana New"/>
      <family val="1"/>
    </font>
    <font>
      <b/>
      <sz val="11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sz val="18"/>
      <color theme="1"/>
      <name val="Angsana New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Angsana New"/>
      <family val="1"/>
    </font>
    <font>
      <u/>
      <sz val="14"/>
      <color theme="1"/>
      <name val="Angsana New"/>
      <family val="1"/>
    </font>
    <font>
      <sz val="14"/>
      <color rgb="FFFF0000"/>
      <name val="Angsana New"/>
      <family val="1"/>
    </font>
    <font>
      <b/>
      <sz val="16"/>
      <color rgb="FFFF0000"/>
      <name val="Angsana New"/>
      <family val="1"/>
    </font>
    <font>
      <b/>
      <sz val="12"/>
      <color rgb="FFFF0000"/>
      <name val="Angsana New"/>
      <family val="1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Angsana New"/>
      <family val="1"/>
    </font>
    <font>
      <sz val="20"/>
      <color theme="1"/>
      <name val="Angsana New"/>
      <family val="1"/>
    </font>
    <font>
      <sz val="15"/>
      <color rgb="FF3031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D0D0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82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3" fontId="8" fillId="0" borderId="3" xfId="0" applyNumberFormat="1" applyFont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12" fillId="0" borderId="0" xfId="0" applyFont="1"/>
    <xf numFmtId="0" fontId="9" fillId="0" borderId="3" xfId="0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164" fontId="0" fillId="0" borderId="0" xfId="1" applyFo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Font="1" applyBorder="1"/>
    <xf numFmtId="164" fontId="0" fillId="4" borderId="10" xfId="1" applyFont="1" applyFill="1" applyBorder="1"/>
    <xf numFmtId="3" fontId="13" fillId="0" borderId="3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5" xfId="0" applyFont="1" applyBorder="1" applyAlignment="1">
      <alignment horizontal="right" vertical="center" wrapText="1"/>
    </xf>
    <xf numFmtId="3" fontId="13" fillId="0" borderId="5" xfId="0" applyNumberFormat="1" applyFont="1" applyBorder="1" applyAlignment="1">
      <alignment horizontal="right" vertical="center" wrapText="1"/>
    </xf>
    <xf numFmtId="0" fontId="16" fillId="0" borderId="8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8" fillId="0" borderId="0" xfId="2"/>
    <xf numFmtId="0" fontId="12" fillId="0" borderId="10" xfId="0" applyFont="1" applyBorder="1"/>
    <xf numFmtId="0" fontId="0" fillId="3" borderId="10" xfId="0" applyFill="1" applyBorder="1" applyAlignment="1">
      <alignment horizontal="center"/>
    </xf>
    <xf numFmtId="0" fontId="20" fillId="0" borderId="0" xfId="0" applyFont="1" applyAlignment="1">
      <alignment vertical="center"/>
    </xf>
    <xf numFmtId="3" fontId="15" fillId="6" borderId="3" xfId="0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0" fontId="18" fillId="4" borderId="0" xfId="2" applyFill="1"/>
    <xf numFmtId="0" fontId="0" fillId="4" borderId="0" xfId="0" applyFill="1"/>
    <xf numFmtId="0" fontId="12" fillId="0" borderId="12" xfId="0" applyFont="1" applyBorder="1"/>
    <xf numFmtId="0" fontId="2" fillId="0" borderId="10" xfId="0" applyFont="1" applyBorder="1" applyAlignment="1">
      <alignment horizontal="center" vertical="center" wrapText="1"/>
    </xf>
    <xf numFmtId="0" fontId="22" fillId="0" borderId="0" xfId="0" applyFont="1"/>
    <xf numFmtId="0" fontId="22" fillId="3" borderId="0" xfId="0" applyFont="1" applyFill="1" applyAlignment="1">
      <alignment horizontal="left" vertical="center" wrapText="1" indent="1"/>
    </xf>
    <xf numFmtId="0" fontId="12" fillId="0" borderId="14" xfId="0" applyFont="1" applyBorder="1"/>
    <xf numFmtId="0" fontId="12" fillId="3" borderId="10" xfId="0" applyFont="1" applyFill="1" applyBorder="1"/>
    <xf numFmtId="165" fontId="0" fillId="0" borderId="0" xfId="1" applyNumberFormat="1" applyFont="1"/>
    <xf numFmtId="0" fontId="0" fillId="3" borderId="10" xfId="0" applyFill="1" applyBorder="1"/>
    <xf numFmtId="1" fontId="0" fillId="0" borderId="10" xfId="0" applyNumberFormat="1" applyBorder="1" applyAlignment="1">
      <alignment horizontal="center"/>
    </xf>
    <xf numFmtId="1" fontId="0" fillId="3" borderId="10" xfId="0" applyNumberForma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A6489-ABF5-4291-B2BA-70C92F71C119}">
  <dimension ref="B1:B19"/>
  <sheetViews>
    <sheetView workbookViewId="0">
      <selection activeCell="B18" sqref="B18"/>
    </sheetView>
  </sheetViews>
  <sheetFormatPr defaultColWidth="8.85546875" defaultRowHeight="15" x14ac:dyDescent="0.25"/>
  <cols>
    <col min="2" max="2" width="30.42578125" customWidth="1"/>
  </cols>
  <sheetData>
    <row r="1" spans="2:2" x14ac:dyDescent="0.25">
      <c r="B1" s="63" t="s">
        <v>164</v>
      </c>
    </row>
    <row r="2" spans="2:2" x14ac:dyDescent="0.25">
      <c r="B2" s="63"/>
    </row>
    <row r="3" spans="2:2" x14ac:dyDescent="0.25">
      <c r="B3" s="63" t="s">
        <v>163</v>
      </c>
    </row>
    <row r="4" spans="2:2" x14ac:dyDescent="0.25">
      <c r="B4" s="62"/>
    </row>
    <row r="5" spans="2:2" x14ac:dyDescent="0.25">
      <c r="B5" s="62"/>
    </row>
    <row r="6" spans="2:2" x14ac:dyDescent="0.25">
      <c r="B6" s="63" t="s">
        <v>165</v>
      </c>
    </row>
    <row r="7" spans="2:2" x14ac:dyDescent="0.25">
      <c r="B7" s="62"/>
    </row>
    <row r="8" spans="2:2" x14ac:dyDescent="0.25">
      <c r="B8" s="63" t="s">
        <v>170</v>
      </c>
    </row>
    <row r="9" spans="2:2" x14ac:dyDescent="0.25">
      <c r="B9" s="62"/>
    </row>
    <row r="10" spans="2:2" x14ac:dyDescent="0.25">
      <c r="B10" s="63" t="s">
        <v>171</v>
      </c>
    </row>
    <row r="11" spans="2:2" x14ac:dyDescent="0.25">
      <c r="B11" s="62"/>
    </row>
    <row r="12" spans="2:2" x14ac:dyDescent="0.25">
      <c r="B12" s="63" t="s">
        <v>166</v>
      </c>
    </row>
    <row r="13" spans="2:2" x14ac:dyDescent="0.25">
      <c r="B13" s="62"/>
    </row>
    <row r="14" spans="2:2" x14ac:dyDescent="0.25">
      <c r="B14" s="63" t="s">
        <v>167</v>
      </c>
    </row>
    <row r="15" spans="2:2" x14ac:dyDescent="0.25">
      <c r="B15" s="62"/>
    </row>
    <row r="16" spans="2:2" x14ac:dyDescent="0.25">
      <c r="B16" s="63" t="s">
        <v>168</v>
      </c>
    </row>
    <row r="17" spans="2:2" x14ac:dyDescent="0.25">
      <c r="B17" s="62"/>
    </row>
    <row r="18" spans="2:2" x14ac:dyDescent="0.25">
      <c r="B18" s="63" t="s">
        <v>169</v>
      </c>
    </row>
    <row r="19" spans="2:2" x14ac:dyDescent="0.25">
      <c r="B19" s="64"/>
    </row>
  </sheetData>
  <hyperlinks>
    <hyperlink ref="B1" location="'Action Plan'!A1" display="Action Plan " xr:uid="{2EE2D27C-782A-42AA-A839-661E4D0A94AD}"/>
    <hyperlink ref="B6" location="'Price Monthy Update'!A1" display="Price Monthly Update " xr:uid="{33CCB23A-0470-4082-8DAB-93D8BBE9E5B4}"/>
    <hyperlink ref="B8" location="'Income and Expense'!A1" display="Income and Expense Statement" xr:uid="{E50F1DC5-E832-4EF1-BD24-C2FCB70C9F70}"/>
    <hyperlink ref="B10" location="'Investment Projection'!A1" display="Investment Projection " xr:uid="{EF6ACF21-1728-4613-92DE-CB246EB429E8}"/>
    <hyperlink ref="B12" location="'Statement of Cashflow'!A1" display="Statement of Cashflow " xr:uid="{20DBF7B8-7AEA-498A-A26F-603F155458A1}"/>
    <hyperlink ref="B14" location="'Profit&amp;Loss Statment'!A1" display="Profit and loss statement " xr:uid="{9F3C829C-B6F4-4529-B12E-2C48D897E27E}"/>
    <hyperlink ref="B16" location="'Forecast Financial statement'!A1" display="Forecast Financial Statement " xr:uid="{023BA667-CDE4-4475-BB69-DAE0DD3D8E92}"/>
    <hyperlink ref="B18" location="'Financial Ratio'!A1" display="Financial Ratio" xr:uid="{FDE83512-4C39-46F7-B330-1978CD9309A9}"/>
    <hyperlink ref="B3" location="'Sales Forecast 1'!A1" display="Sales Forecast Projection " xr:uid="{D75ED787-1204-4BDC-ABE3-6946CB4E2A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2180A-3295-406E-AA26-2DAF2E32F88B}">
  <dimension ref="A1:O20"/>
  <sheetViews>
    <sheetView tabSelected="1" zoomScale="125" workbookViewId="0">
      <selection activeCell="A5" sqref="A5"/>
    </sheetView>
  </sheetViews>
  <sheetFormatPr defaultColWidth="8.85546875" defaultRowHeight="15" x14ac:dyDescent="0.25"/>
  <cols>
    <col min="1" max="1" width="43.7109375" bestFit="1" customWidth="1"/>
    <col min="2" max="5" width="9.140625" bestFit="1" customWidth="1"/>
    <col min="6" max="15" width="10.140625" bestFit="1" customWidth="1"/>
  </cols>
  <sheetData>
    <row r="1" spans="1:15" x14ac:dyDescent="0.25">
      <c r="A1" s="57" t="s">
        <v>172</v>
      </c>
      <c r="E1" t="s">
        <v>235</v>
      </c>
      <c r="H1" t="s">
        <v>236</v>
      </c>
    </row>
    <row r="2" spans="1:15" x14ac:dyDescent="0.25">
      <c r="A2" s="57"/>
      <c r="B2" t="s">
        <v>223</v>
      </c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  <c r="L2" t="s">
        <v>233</v>
      </c>
      <c r="M2" t="s">
        <v>234</v>
      </c>
      <c r="N2" t="s">
        <v>223</v>
      </c>
      <c r="O2" t="s">
        <v>224</v>
      </c>
    </row>
    <row r="3" spans="1:15" ht="23.25" x14ac:dyDescent="0.25">
      <c r="B3" s="66" t="s">
        <v>14</v>
      </c>
      <c r="C3" s="66" t="s">
        <v>15</v>
      </c>
      <c r="D3" s="66" t="s">
        <v>16</v>
      </c>
      <c r="E3" s="66" t="s">
        <v>17</v>
      </c>
      <c r="F3" s="66" t="s">
        <v>18</v>
      </c>
      <c r="G3" s="66" t="s">
        <v>19</v>
      </c>
      <c r="H3" s="66" t="s">
        <v>20</v>
      </c>
      <c r="I3" s="66" t="s">
        <v>21</v>
      </c>
      <c r="J3" s="66" t="s">
        <v>22</v>
      </c>
      <c r="K3" s="66" t="s">
        <v>23</v>
      </c>
      <c r="L3" s="66" t="s">
        <v>24</v>
      </c>
      <c r="M3" s="66" t="s">
        <v>25</v>
      </c>
      <c r="N3" s="66" t="s">
        <v>44</v>
      </c>
      <c r="O3" s="66" t="s">
        <v>45</v>
      </c>
    </row>
    <row r="4" spans="1:15" ht="21" x14ac:dyDescent="0.35">
      <c r="A4" s="65" t="s">
        <v>174</v>
      </c>
      <c r="B4" s="40"/>
      <c r="C4" s="40">
        <f>80+10+50</f>
        <v>140</v>
      </c>
      <c r="D4" s="40">
        <f>80+20+50</f>
        <v>150</v>
      </c>
      <c r="E4" s="40">
        <f>80+50+50</f>
        <v>180</v>
      </c>
      <c r="F4" s="40">
        <f>80+50+50</f>
        <v>180</v>
      </c>
      <c r="G4" s="40">
        <f>50+50</f>
        <v>100</v>
      </c>
      <c r="H4" s="40">
        <f>50+50</f>
        <v>100</v>
      </c>
      <c r="I4" s="40">
        <f t="shared" ref="I4:O4" si="0">50+50</f>
        <v>100</v>
      </c>
      <c r="J4" s="40">
        <f t="shared" si="0"/>
        <v>100</v>
      </c>
      <c r="K4" s="40">
        <f t="shared" si="0"/>
        <v>100</v>
      </c>
      <c r="L4" s="40">
        <f t="shared" si="0"/>
        <v>100</v>
      </c>
      <c r="M4" s="40">
        <f t="shared" si="0"/>
        <v>100</v>
      </c>
      <c r="N4" s="40">
        <f t="shared" si="0"/>
        <v>100</v>
      </c>
      <c r="O4" s="40">
        <f t="shared" si="0"/>
        <v>100</v>
      </c>
    </row>
    <row r="5" spans="1:15" ht="21" x14ac:dyDescent="0.35">
      <c r="A5" s="65" t="s">
        <v>175</v>
      </c>
      <c r="B5" s="40"/>
      <c r="C5" s="40">
        <f>1500/25</f>
        <v>60</v>
      </c>
      <c r="D5" s="40">
        <f>1500/25</f>
        <v>60</v>
      </c>
      <c r="E5" s="40"/>
      <c r="F5" s="40"/>
      <c r="G5" s="40">
        <f t="shared" ref="G5:H5" si="1">1500/25</f>
        <v>60</v>
      </c>
      <c r="H5" s="40">
        <f t="shared" si="1"/>
        <v>60</v>
      </c>
      <c r="I5" s="40"/>
      <c r="J5" s="40"/>
      <c r="K5" s="40">
        <f t="shared" ref="K5:L5" si="2">1500/25</f>
        <v>60</v>
      </c>
      <c r="L5" s="40">
        <f t="shared" si="2"/>
        <v>60</v>
      </c>
      <c r="M5" s="40"/>
      <c r="N5" s="40"/>
      <c r="O5" s="40"/>
    </row>
    <row r="6" spans="1:15" ht="21" x14ac:dyDescent="0.35">
      <c r="A6" s="65" t="s">
        <v>176</v>
      </c>
      <c r="B6" s="40">
        <v>1</v>
      </c>
      <c r="C6" s="40">
        <v>10</v>
      </c>
      <c r="D6" s="40">
        <v>50</v>
      </c>
      <c r="E6" s="40">
        <v>50</v>
      </c>
      <c r="F6" s="40">
        <v>50</v>
      </c>
      <c r="G6" s="40">
        <v>50</v>
      </c>
      <c r="H6" s="40">
        <v>50</v>
      </c>
      <c r="I6" s="40">
        <v>50</v>
      </c>
      <c r="J6" s="40">
        <v>50</v>
      </c>
      <c r="K6" s="40">
        <v>50</v>
      </c>
      <c r="L6" s="40">
        <v>50</v>
      </c>
      <c r="M6" s="40">
        <v>50</v>
      </c>
      <c r="N6" s="40">
        <v>50</v>
      </c>
      <c r="O6" s="40">
        <v>50</v>
      </c>
    </row>
    <row r="7" spans="1:15" ht="21" x14ac:dyDescent="0.35">
      <c r="A7" s="65" t="s">
        <v>177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ht="21" x14ac:dyDescent="0.35">
      <c r="A8" s="65" t="s">
        <v>178</v>
      </c>
      <c r="B8" s="40">
        <v>1</v>
      </c>
      <c r="C8" s="40">
        <v>5</v>
      </c>
      <c r="D8" s="40">
        <v>10</v>
      </c>
      <c r="E8" s="40">
        <v>20</v>
      </c>
      <c r="F8" s="40">
        <v>40</v>
      </c>
      <c r="G8" s="40">
        <v>60</v>
      </c>
      <c r="H8" s="40">
        <v>60</v>
      </c>
      <c r="I8" s="40">
        <v>60</v>
      </c>
      <c r="J8" s="40">
        <v>60</v>
      </c>
      <c r="K8" s="40">
        <v>60</v>
      </c>
      <c r="L8" s="40">
        <v>60</v>
      </c>
      <c r="M8" s="40">
        <v>60</v>
      </c>
      <c r="N8" s="40">
        <v>60</v>
      </c>
      <c r="O8" s="40">
        <v>60</v>
      </c>
    </row>
    <row r="9" spans="1:15" ht="21" x14ac:dyDescent="0.35">
      <c r="A9" s="65" t="s">
        <v>179</v>
      </c>
      <c r="B9" s="40">
        <v>1</v>
      </c>
      <c r="C9" s="40">
        <v>5</v>
      </c>
      <c r="D9" s="40">
        <v>10</v>
      </c>
      <c r="E9" s="40">
        <v>20</v>
      </c>
      <c r="F9" s="40">
        <v>40</v>
      </c>
      <c r="G9" s="40">
        <v>60</v>
      </c>
      <c r="H9" s="40">
        <v>60</v>
      </c>
      <c r="I9" s="40">
        <v>60</v>
      </c>
      <c r="J9" s="40">
        <v>60</v>
      </c>
      <c r="K9" s="40">
        <v>60</v>
      </c>
      <c r="L9" s="40">
        <v>60</v>
      </c>
      <c r="M9" s="40">
        <v>60</v>
      </c>
      <c r="N9" s="40">
        <v>60</v>
      </c>
      <c r="O9" s="40">
        <v>60</v>
      </c>
    </row>
    <row r="10" spans="1:15" ht="21" x14ac:dyDescent="0.35">
      <c r="A10" s="65" t="s">
        <v>180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ht="21" x14ac:dyDescent="0.35">
      <c r="A11" s="65" t="s">
        <v>181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ht="21" x14ac:dyDescent="0.35">
      <c r="A12" s="65" t="s">
        <v>182</v>
      </c>
      <c r="B12" s="40">
        <v>2</v>
      </c>
      <c r="C12" s="40">
        <v>10</v>
      </c>
      <c r="D12" s="40">
        <v>20</v>
      </c>
      <c r="E12" s="40">
        <v>40</v>
      </c>
      <c r="F12" s="40">
        <v>60</v>
      </c>
      <c r="G12" s="40">
        <v>60</v>
      </c>
      <c r="H12" s="40">
        <v>60</v>
      </c>
      <c r="I12" s="40">
        <v>60</v>
      </c>
      <c r="J12" s="40">
        <v>60</v>
      </c>
      <c r="K12" s="40">
        <v>60</v>
      </c>
      <c r="L12" s="40">
        <v>60</v>
      </c>
      <c r="M12" s="40">
        <v>60</v>
      </c>
      <c r="N12" s="40">
        <v>60</v>
      </c>
      <c r="O12" s="40">
        <v>60</v>
      </c>
    </row>
    <row r="13" spans="1:15" ht="21" x14ac:dyDescent="0.35">
      <c r="A13" s="65" t="s">
        <v>183</v>
      </c>
      <c r="B13" s="40"/>
      <c r="C13" s="40">
        <v>2</v>
      </c>
      <c r="D13" s="40">
        <v>5</v>
      </c>
      <c r="E13" s="40">
        <v>5</v>
      </c>
      <c r="F13" s="40">
        <v>5</v>
      </c>
      <c r="G13" s="40">
        <v>5</v>
      </c>
      <c r="H13" s="40">
        <v>5</v>
      </c>
      <c r="I13" s="40">
        <v>5</v>
      </c>
      <c r="J13" s="40">
        <v>5</v>
      </c>
      <c r="K13" s="40">
        <v>5</v>
      </c>
      <c r="L13" s="40">
        <v>5</v>
      </c>
      <c r="M13" s="40">
        <v>5</v>
      </c>
      <c r="N13" s="40">
        <v>5</v>
      </c>
      <c r="O13" s="40">
        <v>5</v>
      </c>
    </row>
    <row r="14" spans="1:15" ht="21" x14ac:dyDescent="0.35">
      <c r="A14" s="65" t="s">
        <v>184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 ht="21" x14ac:dyDescent="0.35">
      <c r="A15" s="65" t="s">
        <v>197</v>
      </c>
      <c r="B15" s="40">
        <v>10</v>
      </c>
      <c r="C15" s="40">
        <v>10</v>
      </c>
      <c r="D15" s="40">
        <v>10</v>
      </c>
      <c r="E15" s="40">
        <v>10</v>
      </c>
      <c r="F15" s="40">
        <v>50</v>
      </c>
      <c r="G15" s="40">
        <v>50</v>
      </c>
      <c r="H15" s="40">
        <v>50</v>
      </c>
      <c r="I15" s="40">
        <v>50</v>
      </c>
      <c r="J15" s="40">
        <v>50</v>
      </c>
      <c r="K15" s="40">
        <v>50</v>
      </c>
      <c r="L15" s="40">
        <v>50</v>
      </c>
      <c r="M15" s="40">
        <v>50</v>
      </c>
      <c r="N15" s="40">
        <v>50</v>
      </c>
      <c r="O15" s="40">
        <v>50</v>
      </c>
    </row>
    <row r="16" spans="1:15" ht="21" x14ac:dyDescent="0.35">
      <c r="A16" s="65" t="s">
        <v>198</v>
      </c>
      <c r="B16" s="40"/>
      <c r="C16" s="40">
        <v>2</v>
      </c>
      <c r="D16" s="40">
        <v>10</v>
      </c>
      <c r="E16" s="40">
        <v>20</v>
      </c>
      <c r="F16" s="40">
        <v>20</v>
      </c>
      <c r="G16" s="40">
        <v>20</v>
      </c>
      <c r="H16" s="40">
        <v>20</v>
      </c>
      <c r="I16" s="40">
        <v>20</v>
      </c>
      <c r="J16" s="40">
        <v>20</v>
      </c>
      <c r="K16" s="40">
        <v>20</v>
      </c>
      <c r="L16" s="40">
        <v>20</v>
      </c>
      <c r="M16" s="40">
        <v>20</v>
      </c>
      <c r="N16" s="40">
        <v>20</v>
      </c>
      <c r="O16" s="40">
        <v>20</v>
      </c>
    </row>
    <row r="17" spans="1:15" ht="21" x14ac:dyDescent="0.35">
      <c r="A17" s="70" t="s">
        <v>240</v>
      </c>
      <c r="B17" s="72"/>
      <c r="C17" s="72">
        <f t="shared" ref="C17:O17" si="3">1000/25</f>
        <v>40</v>
      </c>
      <c r="D17" s="72">
        <f t="shared" si="3"/>
        <v>40</v>
      </c>
      <c r="E17" s="72">
        <f t="shared" si="3"/>
        <v>40</v>
      </c>
      <c r="F17" s="72">
        <f t="shared" si="3"/>
        <v>40</v>
      </c>
      <c r="G17" s="72">
        <f t="shared" si="3"/>
        <v>40</v>
      </c>
      <c r="H17" s="72">
        <f t="shared" si="3"/>
        <v>40</v>
      </c>
      <c r="I17" s="72">
        <f t="shared" si="3"/>
        <v>40</v>
      </c>
      <c r="J17" s="72">
        <f t="shared" si="3"/>
        <v>40</v>
      </c>
      <c r="K17" s="72">
        <f t="shared" si="3"/>
        <v>40</v>
      </c>
      <c r="L17" s="72">
        <f t="shared" si="3"/>
        <v>40</v>
      </c>
      <c r="M17" s="72">
        <f t="shared" si="3"/>
        <v>40</v>
      </c>
      <c r="N17" s="72">
        <f t="shared" si="3"/>
        <v>40</v>
      </c>
      <c r="O17" s="72">
        <f t="shared" si="3"/>
        <v>40</v>
      </c>
    </row>
    <row r="18" spans="1:15" ht="21" x14ac:dyDescent="0.35">
      <c r="A18" s="70" t="s">
        <v>241</v>
      </c>
      <c r="B18" s="72"/>
      <c r="C18" s="72">
        <v>10</v>
      </c>
      <c r="D18" s="72">
        <v>20</v>
      </c>
      <c r="E18" s="72">
        <v>30</v>
      </c>
      <c r="F18" s="72">
        <v>50</v>
      </c>
      <c r="G18" s="72">
        <v>50</v>
      </c>
      <c r="H18" s="72">
        <v>50</v>
      </c>
      <c r="I18" s="72">
        <v>50</v>
      </c>
      <c r="J18" s="72">
        <v>50</v>
      </c>
      <c r="K18" s="72">
        <v>50</v>
      </c>
      <c r="L18" s="72">
        <v>50</v>
      </c>
      <c r="M18" s="72">
        <v>50</v>
      </c>
      <c r="N18" s="72">
        <v>50</v>
      </c>
      <c r="O18" s="72">
        <v>50</v>
      </c>
    </row>
    <row r="19" spans="1:15" ht="21" x14ac:dyDescent="0.35">
      <c r="A19" s="69" t="s">
        <v>238</v>
      </c>
      <c r="B19">
        <f>SUM(B4:B17)</f>
        <v>15</v>
      </c>
      <c r="C19">
        <f>SUM(C4:C18)</f>
        <v>294</v>
      </c>
      <c r="D19">
        <f>SUM(D4:D18)</f>
        <v>385</v>
      </c>
      <c r="E19">
        <f>SUM(E4:E18)</f>
        <v>415</v>
      </c>
      <c r="F19">
        <f>SUM(F4:F18)</f>
        <v>535</v>
      </c>
      <c r="G19">
        <f t="shared" ref="G19:O19" si="4">SUM(G4:G17)</f>
        <v>505</v>
      </c>
      <c r="H19">
        <f t="shared" si="4"/>
        <v>505</v>
      </c>
      <c r="I19">
        <f t="shared" si="4"/>
        <v>445</v>
      </c>
      <c r="J19">
        <f t="shared" si="4"/>
        <v>445</v>
      </c>
      <c r="K19">
        <f t="shared" si="4"/>
        <v>505</v>
      </c>
      <c r="L19">
        <f t="shared" si="4"/>
        <v>505</v>
      </c>
      <c r="M19">
        <f t="shared" si="4"/>
        <v>445</v>
      </c>
      <c r="N19">
        <f t="shared" si="4"/>
        <v>445</v>
      </c>
      <c r="O19">
        <f t="shared" si="4"/>
        <v>445</v>
      </c>
    </row>
    <row r="20" spans="1:15" ht="21" x14ac:dyDescent="0.35">
      <c r="A20" s="69" t="s">
        <v>239</v>
      </c>
      <c r="B20" s="71">
        <f>B19*25</f>
        <v>375</v>
      </c>
      <c r="C20" s="71">
        <f t="shared" ref="C20:O20" si="5">C19*25</f>
        <v>7350</v>
      </c>
      <c r="D20" s="71">
        <f t="shared" si="5"/>
        <v>9625</v>
      </c>
      <c r="E20" s="71">
        <f t="shared" si="5"/>
        <v>10375</v>
      </c>
      <c r="F20" s="71">
        <f t="shared" si="5"/>
        <v>13375</v>
      </c>
      <c r="G20" s="71">
        <f t="shared" si="5"/>
        <v>12625</v>
      </c>
      <c r="H20" s="71">
        <f t="shared" si="5"/>
        <v>12625</v>
      </c>
      <c r="I20" s="71">
        <f t="shared" si="5"/>
        <v>11125</v>
      </c>
      <c r="J20" s="71">
        <f t="shared" si="5"/>
        <v>11125</v>
      </c>
      <c r="K20" s="71">
        <f t="shared" si="5"/>
        <v>12625</v>
      </c>
      <c r="L20" s="71">
        <f t="shared" si="5"/>
        <v>12625</v>
      </c>
      <c r="M20" s="71">
        <f t="shared" si="5"/>
        <v>11125</v>
      </c>
      <c r="N20" s="71">
        <f t="shared" si="5"/>
        <v>11125</v>
      </c>
      <c r="O20" s="71">
        <f t="shared" si="5"/>
        <v>11125</v>
      </c>
    </row>
  </sheetData>
  <phoneticPr fontId="19" type="noConversion"/>
  <hyperlinks>
    <hyperlink ref="A1" location="menu!A1" display="Menu" xr:uid="{DF3EEB60-A021-4CB3-A374-D66CE9CCBD5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3"/>
  <sheetViews>
    <sheetView workbookViewId="0">
      <selection activeCell="A22" sqref="A22"/>
    </sheetView>
  </sheetViews>
  <sheetFormatPr defaultColWidth="8.85546875" defaultRowHeight="15" x14ac:dyDescent="0.25"/>
  <cols>
    <col min="1" max="1" width="35.85546875" customWidth="1"/>
    <col min="2" max="27" width="5.42578125" customWidth="1"/>
  </cols>
  <sheetData>
    <row r="1" spans="1:27" x14ac:dyDescent="0.25">
      <c r="A1" s="57" t="s">
        <v>172</v>
      </c>
    </row>
    <row r="2" spans="1:27" ht="29.25" x14ac:dyDescent="0.25">
      <c r="A2" s="60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7" ht="18" x14ac:dyDescent="0.25">
      <c r="A3" s="77" t="s">
        <v>0</v>
      </c>
      <c r="B3" s="78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</row>
    <row r="4" spans="1:27" ht="18" x14ac:dyDescent="0.25">
      <c r="A4" s="77"/>
      <c r="B4" s="15">
        <v>0</v>
      </c>
      <c r="C4" s="15">
        <v>1</v>
      </c>
      <c r="D4" s="15">
        <v>2</v>
      </c>
      <c r="E4" s="15">
        <v>3</v>
      </c>
      <c r="F4" s="15">
        <v>4</v>
      </c>
      <c r="G4" s="15">
        <v>5</v>
      </c>
      <c r="H4" s="15">
        <v>6</v>
      </c>
      <c r="I4" s="15">
        <v>7</v>
      </c>
      <c r="J4" s="15">
        <v>8</v>
      </c>
      <c r="K4" s="15">
        <v>9</v>
      </c>
      <c r="L4" s="15">
        <v>10</v>
      </c>
      <c r="M4" s="15">
        <v>11</v>
      </c>
      <c r="N4" s="15">
        <v>12</v>
      </c>
      <c r="O4" s="15">
        <v>13</v>
      </c>
      <c r="P4" s="15">
        <v>14</v>
      </c>
      <c r="Q4" s="15">
        <v>15</v>
      </c>
      <c r="R4" s="15">
        <v>16</v>
      </c>
      <c r="S4" s="15">
        <v>17</v>
      </c>
      <c r="T4" s="15">
        <v>18</v>
      </c>
      <c r="U4" s="15">
        <v>19</v>
      </c>
      <c r="V4" s="15">
        <v>20</v>
      </c>
      <c r="W4" s="15">
        <v>21</v>
      </c>
      <c r="X4" s="15">
        <v>22</v>
      </c>
      <c r="Y4" s="15">
        <v>23</v>
      </c>
      <c r="Z4" s="15">
        <v>24</v>
      </c>
      <c r="AA4" s="15">
        <v>25</v>
      </c>
    </row>
    <row r="5" spans="1:27" ht="20.100000000000001" customHeight="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0.100000000000001" customHeight="1" x14ac:dyDescent="0.25">
      <c r="A6" s="16"/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20.100000000000001" customHeight="1" x14ac:dyDescent="0.25">
      <c r="A7" s="16"/>
      <c r="B7" s="17"/>
      <c r="C7" s="18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9"/>
    </row>
    <row r="8" spans="1:27" ht="20.100000000000001" customHeight="1" x14ac:dyDescent="0.25">
      <c r="A8" s="16"/>
      <c r="B8" s="17"/>
      <c r="C8" s="17"/>
      <c r="D8" s="18"/>
      <c r="E8" s="18"/>
      <c r="F8" s="18"/>
      <c r="G8" s="18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20.100000000000001" customHeight="1" x14ac:dyDescent="0.25">
      <c r="A9" s="16"/>
      <c r="B9" s="17"/>
      <c r="C9" s="17"/>
      <c r="D9" s="18"/>
      <c r="E9" s="18"/>
      <c r="F9" s="18"/>
      <c r="G9" s="18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20.100000000000001" customHeight="1" x14ac:dyDescent="0.25">
      <c r="A10" s="16"/>
      <c r="B10" s="17"/>
      <c r="C10" s="17"/>
      <c r="D10" s="17"/>
      <c r="E10" s="18"/>
      <c r="F10" s="18"/>
      <c r="G10" s="18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ht="20.100000000000001" customHeight="1" x14ac:dyDescent="0.25">
      <c r="A11" s="16"/>
      <c r="B11" s="17"/>
      <c r="C11" s="17"/>
      <c r="D11" s="17"/>
      <c r="E11" s="18"/>
      <c r="F11" s="18"/>
      <c r="G11" s="1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20.100000000000001" customHeight="1" x14ac:dyDescent="0.25">
      <c r="A12" s="16"/>
      <c r="B12" s="17"/>
      <c r="C12" s="17"/>
      <c r="D12" s="17"/>
      <c r="E12" s="18"/>
      <c r="F12" s="18"/>
      <c r="G12" s="18"/>
      <c r="H12" s="18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20.100000000000001" customHeight="1" x14ac:dyDescent="0.25">
      <c r="A13" s="16"/>
      <c r="B13" s="17"/>
      <c r="C13" s="18"/>
      <c r="D13" s="18"/>
      <c r="E13" s="18"/>
      <c r="F13" s="18"/>
      <c r="G13" s="1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20.100000000000001" customHeight="1" x14ac:dyDescent="0.25">
      <c r="A14" s="16"/>
      <c r="B14" s="1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7"/>
      <c r="V14" s="17"/>
      <c r="W14" s="17"/>
      <c r="X14" s="17"/>
      <c r="Y14" s="17"/>
      <c r="Z14" s="17"/>
      <c r="AA14" s="17"/>
    </row>
    <row r="15" spans="1:27" ht="20.100000000000001" customHeight="1" x14ac:dyDescent="0.25">
      <c r="A15" s="16"/>
      <c r="B15" s="18"/>
      <c r="C15" s="18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20.100000000000001" customHeight="1" x14ac:dyDescent="0.25">
      <c r="A16" s="16"/>
      <c r="B16" s="17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7"/>
    </row>
    <row r="17" spans="1:27" ht="20.100000000000001" customHeight="1" x14ac:dyDescent="0.25">
      <c r="A17" s="16" t="s">
        <v>2</v>
      </c>
      <c r="B17" s="17"/>
      <c r="C17" s="17"/>
      <c r="D17" s="17"/>
      <c r="E17" s="17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ht="20.100000000000001" customHeight="1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7"/>
    </row>
    <row r="19" spans="1:27" ht="20.100000000000001" customHeight="1" x14ac:dyDescent="0.25">
      <c r="A19" s="1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5"/>
    </row>
    <row r="20" spans="1:27" ht="20.100000000000001" customHeight="1" x14ac:dyDescent="0.25">
      <c r="A20" s="1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5"/>
    </row>
    <row r="21" spans="1:27" ht="20.100000000000001" customHeight="1" x14ac:dyDescent="0.25">
      <c r="A21" s="16" t="s">
        <v>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ht="20.100000000000001" customHeight="1" x14ac:dyDescent="0.25">
      <c r="A22" s="16" t="s">
        <v>4</v>
      </c>
      <c r="B22" s="56"/>
      <c r="C22" s="17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20.100000000000001" customHeight="1" x14ac:dyDescent="0.25">
      <c r="A23" s="16" t="s">
        <v>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52"/>
      <c r="R23" s="52"/>
      <c r="S23" s="52"/>
      <c r="T23" s="52"/>
      <c r="U23" s="52"/>
      <c r="V23" s="52"/>
      <c r="W23" s="52"/>
      <c r="X23" s="17"/>
      <c r="Y23" s="17"/>
      <c r="Z23" s="17"/>
      <c r="AA23" s="17"/>
    </row>
  </sheetData>
  <mergeCells count="28">
    <mergeCell ref="O19:O20"/>
    <mergeCell ref="A3:A4"/>
    <mergeCell ref="B3:AA3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AA19:AA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</mergeCells>
  <hyperlinks>
    <hyperlink ref="A1" location="menu!A1" display="Menu" xr:uid="{AB8EB444-3AA8-4A20-9080-A1AD81407D89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6"/>
  <sheetViews>
    <sheetView zoomScale="134" workbookViewId="0">
      <selection activeCell="C9" sqref="C9"/>
    </sheetView>
  </sheetViews>
  <sheetFormatPr defaultColWidth="8.85546875" defaultRowHeight="15" x14ac:dyDescent="0.25"/>
  <cols>
    <col min="1" max="1" width="43.7109375" bestFit="1" customWidth="1"/>
    <col min="2" max="7" width="10.7109375" customWidth="1"/>
    <col min="8" max="13" width="10.7109375" style="38" customWidth="1"/>
    <col min="14" max="19" width="9.140625" style="38"/>
  </cols>
  <sheetData>
    <row r="1" spans="1:19" x14ac:dyDescent="0.25">
      <c r="A1" s="57" t="s">
        <v>172</v>
      </c>
    </row>
    <row r="2" spans="1:19" x14ac:dyDescent="0.25">
      <c r="A2" s="79" t="s">
        <v>237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/>
      <c r="O2"/>
      <c r="P2"/>
      <c r="Q2"/>
      <c r="R2"/>
      <c r="S2"/>
    </row>
    <row r="3" spans="1:19" ht="21" customHeight="1" x14ac:dyDescent="0.25">
      <c r="A3" s="40"/>
      <c r="B3" s="59">
        <v>1</v>
      </c>
      <c r="C3" s="59">
        <v>2</v>
      </c>
      <c r="D3" s="59">
        <v>3</v>
      </c>
      <c r="E3" s="59">
        <v>4</v>
      </c>
      <c r="F3" s="59">
        <v>5</v>
      </c>
      <c r="G3" s="59">
        <v>6</v>
      </c>
      <c r="H3" s="59">
        <v>7</v>
      </c>
      <c r="I3" s="59">
        <v>8</v>
      </c>
      <c r="J3" s="59">
        <v>9</v>
      </c>
      <c r="K3" s="59">
        <v>10</v>
      </c>
      <c r="L3" s="59">
        <v>11</v>
      </c>
      <c r="M3" s="59">
        <v>12</v>
      </c>
      <c r="N3"/>
      <c r="O3"/>
      <c r="P3"/>
      <c r="Q3"/>
      <c r="R3"/>
      <c r="S3"/>
    </row>
    <row r="4" spans="1:19" ht="20.100000000000001" customHeight="1" x14ac:dyDescent="0.35">
      <c r="A4" s="58" t="s">
        <v>174</v>
      </c>
      <c r="B4" s="39"/>
      <c r="C4" s="39">
        <v>540</v>
      </c>
      <c r="D4" s="39">
        <v>550</v>
      </c>
      <c r="E4" s="39">
        <v>560</v>
      </c>
      <c r="F4" s="39">
        <v>560</v>
      </c>
      <c r="G4" s="39">
        <v>570</v>
      </c>
      <c r="H4" s="39">
        <v>570</v>
      </c>
      <c r="I4" s="39">
        <v>580</v>
      </c>
      <c r="J4" s="39">
        <v>580</v>
      </c>
      <c r="K4" s="39">
        <v>550</v>
      </c>
      <c r="L4" s="39">
        <v>550</v>
      </c>
      <c r="M4" s="39">
        <v>540</v>
      </c>
      <c r="N4"/>
      <c r="O4"/>
      <c r="P4"/>
      <c r="Q4"/>
      <c r="R4"/>
      <c r="S4"/>
    </row>
    <row r="5" spans="1:19" ht="20.100000000000001" customHeight="1" x14ac:dyDescent="0.35">
      <c r="A5" s="58" t="s">
        <v>175</v>
      </c>
      <c r="B5" s="39"/>
      <c r="C5" s="39">
        <f>C4-10</f>
        <v>530</v>
      </c>
      <c r="D5" s="39">
        <f t="shared" ref="D5:M5" si="0">D4-10</f>
        <v>540</v>
      </c>
      <c r="E5" s="39">
        <f t="shared" si="0"/>
        <v>550</v>
      </c>
      <c r="F5" s="39">
        <f t="shared" si="0"/>
        <v>550</v>
      </c>
      <c r="G5" s="39">
        <f t="shared" si="0"/>
        <v>560</v>
      </c>
      <c r="H5" s="39">
        <f t="shared" si="0"/>
        <v>560</v>
      </c>
      <c r="I5" s="39">
        <f t="shared" si="0"/>
        <v>570</v>
      </c>
      <c r="J5" s="39">
        <f t="shared" si="0"/>
        <v>570</v>
      </c>
      <c r="K5" s="39">
        <f t="shared" si="0"/>
        <v>540</v>
      </c>
      <c r="L5" s="39">
        <f t="shared" si="0"/>
        <v>540</v>
      </c>
      <c r="M5" s="39">
        <f t="shared" si="0"/>
        <v>530</v>
      </c>
      <c r="N5"/>
      <c r="O5"/>
      <c r="P5"/>
      <c r="Q5"/>
      <c r="R5"/>
      <c r="S5"/>
    </row>
    <row r="6" spans="1:19" ht="20.100000000000001" customHeight="1" x14ac:dyDescent="0.35">
      <c r="A6" s="58" t="s">
        <v>176</v>
      </c>
      <c r="B6" s="39"/>
      <c r="C6" s="39">
        <f>C5-15</f>
        <v>515</v>
      </c>
      <c r="D6" s="39">
        <f t="shared" ref="D6:M6" si="1">D5-15</f>
        <v>525</v>
      </c>
      <c r="E6" s="39">
        <f t="shared" si="1"/>
        <v>535</v>
      </c>
      <c r="F6" s="39">
        <f t="shared" si="1"/>
        <v>535</v>
      </c>
      <c r="G6" s="39">
        <f t="shared" si="1"/>
        <v>545</v>
      </c>
      <c r="H6" s="39">
        <f t="shared" si="1"/>
        <v>545</v>
      </c>
      <c r="I6" s="39">
        <f t="shared" si="1"/>
        <v>555</v>
      </c>
      <c r="J6" s="39">
        <f t="shared" si="1"/>
        <v>555</v>
      </c>
      <c r="K6" s="39">
        <f t="shared" si="1"/>
        <v>525</v>
      </c>
      <c r="L6" s="39">
        <f t="shared" si="1"/>
        <v>525</v>
      </c>
      <c r="M6" s="39">
        <f t="shared" si="1"/>
        <v>515</v>
      </c>
      <c r="N6"/>
      <c r="O6"/>
      <c r="P6"/>
      <c r="Q6"/>
      <c r="R6"/>
      <c r="S6"/>
    </row>
    <row r="7" spans="1:19" ht="20.100000000000001" customHeight="1" x14ac:dyDescent="0.35">
      <c r="A7" s="58" t="s">
        <v>177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/>
      <c r="O7"/>
      <c r="P7"/>
      <c r="Q7"/>
      <c r="R7"/>
      <c r="S7"/>
    </row>
    <row r="8" spans="1:19" ht="20.100000000000001" customHeight="1" x14ac:dyDescent="0.35">
      <c r="A8" s="58" t="s">
        <v>178</v>
      </c>
      <c r="B8" s="39"/>
      <c r="C8" s="39">
        <v>761</v>
      </c>
      <c r="D8" s="39">
        <v>761</v>
      </c>
      <c r="E8" s="39">
        <v>761</v>
      </c>
      <c r="F8" s="39">
        <v>761</v>
      </c>
      <c r="G8" s="39">
        <v>800</v>
      </c>
      <c r="H8" s="39">
        <v>800</v>
      </c>
      <c r="I8" s="39">
        <v>800</v>
      </c>
      <c r="J8" s="39">
        <v>800</v>
      </c>
      <c r="K8" s="39">
        <v>761</v>
      </c>
      <c r="L8" s="39">
        <v>761</v>
      </c>
      <c r="M8" s="39">
        <v>761</v>
      </c>
      <c r="N8"/>
      <c r="O8"/>
      <c r="P8"/>
      <c r="Q8"/>
      <c r="R8"/>
      <c r="S8"/>
    </row>
    <row r="9" spans="1:19" ht="20.100000000000001" customHeight="1" x14ac:dyDescent="0.35">
      <c r="A9" s="58" t="s">
        <v>179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/>
      <c r="O9"/>
      <c r="P9"/>
      <c r="Q9"/>
      <c r="R9"/>
      <c r="S9"/>
    </row>
    <row r="10" spans="1:19" ht="20.100000000000001" customHeight="1" x14ac:dyDescent="0.35">
      <c r="A10" s="58" t="s">
        <v>180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/>
      <c r="O10"/>
      <c r="P10"/>
      <c r="Q10"/>
      <c r="R10"/>
      <c r="S10"/>
    </row>
    <row r="11" spans="1:19" ht="20.100000000000001" customHeight="1" x14ac:dyDescent="0.35">
      <c r="A11" s="58" t="s">
        <v>181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/>
      <c r="O11"/>
      <c r="P11"/>
      <c r="Q11"/>
      <c r="R11"/>
      <c r="S11"/>
    </row>
    <row r="12" spans="1:19" ht="20.100000000000001" customHeight="1" x14ac:dyDescent="0.35">
      <c r="A12" s="58" t="s">
        <v>182</v>
      </c>
      <c r="B12" s="39"/>
      <c r="C12" s="39">
        <v>1100</v>
      </c>
      <c r="D12" s="39">
        <v>1100</v>
      </c>
      <c r="E12" s="39">
        <v>1100</v>
      </c>
      <c r="F12" s="39">
        <v>1100</v>
      </c>
      <c r="G12" s="39">
        <v>1100</v>
      </c>
      <c r="H12" s="39">
        <v>1100</v>
      </c>
      <c r="I12" s="39">
        <v>1100</v>
      </c>
      <c r="J12" s="39">
        <v>1100</v>
      </c>
      <c r="K12" s="39">
        <v>1100</v>
      </c>
      <c r="L12" s="39">
        <v>1100</v>
      </c>
      <c r="M12" s="39">
        <v>1100</v>
      </c>
      <c r="N12"/>
      <c r="O12"/>
      <c r="P12"/>
      <c r="Q12"/>
      <c r="R12"/>
      <c r="S12"/>
    </row>
    <row r="13" spans="1:19" ht="20.100000000000001" customHeight="1" x14ac:dyDescent="0.35">
      <c r="A13" s="58" t="s">
        <v>183</v>
      </c>
      <c r="B13" s="39"/>
      <c r="C13" s="39">
        <v>930</v>
      </c>
      <c r="D13" s="39">
        <v>930</v>
      </c>
      <c r="E13" s="39">
        <v>930</v>
      </c>
      <c r="F13" s="39">
        <v>930</v>
      </c>
      <c r="G13" s="39">
        <v>930</v>
      </c>
      <c r="H13" s="39">
        <v>930</v>
      </c>
      <c r="I13" s="39">
        <v>930</v>
      </c>
      <c r="J13" s="39">
        <v>930</v>
      </c>
      <c r="K13" s="39">
        <v>930</v>
      </c>
      <c r="L13" s="39">
        <v>930</v>
      </c>
      <c r="M13" s="39">
        <v>930</v>
      </c>
      <c r="N13"/>
      <c r="O13"/>
      <c r="P13"/>
      <c r="Q13"/>
      <c r="R13"/>
      <c r="S13"/>
    </row>
    <row r="14" spans="1:19" ht="20.100000000000001" customHeight="1" x14ac:dyDescent="0.35">
      <c r="A14" s="58" t="s">
        <v>184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/>
      <c r="O14"/>
      <c r="P14"/>
      <c r="Q14"/>
      <c r="R14"/>
      <c r="S14"/>
    </row>
    <row r="15" spans="1:19" ht="20.100000000000001" customHeight="1" x14ac:dyDescent="0.35">
      <c r="A15" s="58" t="s">
        <v>197</v>
      </c>
      <c r="B15" s="39"/>
      <c r="C15" s="39">
        <v>554</v>
      </c>
      <c r="D15" s="39">
        <v>554</v>
      </c>
      <c r="E15" s="39">
        <v>554</v>
      </c>
      <c r="F15" s="39">
        <v>554</v>
      </c>
      <c r="G15" s="39">
        <v>554</v>
      </c>
      <c r="H15" s="39">
        <v>554</v>
      </c>
      <c r="I15" s="39">
        <v>554</v>
      </c>
      <c r="J15" s="39">
        <v>554</v>
      </c>
      <c r="K15" s="39">
        <v>554</v>
      </c>
      <c r="L15" s="39">
        <v>554</v>
      </c>
      <c r="M15" s="39">
        <v>554</v>
      </c>
      <c r="N15"/>
      <c r="O15"/>
      <c r="P15"/>
      <c r="Q15"/>
      <c r="R15"/>
      <c r="S15"/>
    </row>
    <row r="16" spans="1:19" ht="20.100000000000001" customHeight="1" x14ac:dyDescent="0.35">
      <c r="A16" s="58" t="s">
        <v>198</v>
      </c>
      <c r="B16" s="39"/>
      <c r="C16" s="39">
        <v>1500</v>
      </c>
      <c r="D16" s="39">
        <v>1500</v>
      </c>
      <c r="E16" s="39">
        <v>1500</v>
      </c>
      <c r="F16" s="39">
        <v>1500</v>
      </c>
      <c r="G16" s="39">
        <v>1500</v>
      </c>
      <c r="H16" s="39">
        <v>1500</v>
      </c>
      <c r="I16" s="39">
        <v>1500</v>
      </c>
      <c r="J16" s="39">
        <v>1500</v>
      </c>
      <c r="K16" s="39">
        <v>1500</v>
      </c>
      <c r="L16" s="39">
        <v>1500</v>
      </c>
      <c r="M16" s="39">
        <v>1500</v>
      </c>
      <c r="N16"/>
      <c r="O16"/>
      <c r="P16"/>
      <c r="Q16"/>
      <c r="R16"/>
      <c r="S16"/>
    </row>
    <row r="17" spans="1:19" ht="20.100000000000001" customHeight="1" x14ac:dyDescent="0.35">
      <c r="A17" s="70" t="s">
        <v>240</v>
      </c>
      <c r="B17" s="59"/>
      <c r="C17" s="59">
        <v>679</v>
      </c>
      <c r="D17" s="59">
        <v>679</v>
      </c>
      <c r="E17" s="59">
        <v>679</v>
      </c>
      <c r="F17" s="59">
        <v>679</v>
      </c>
      <c r="G17" s="59">
        <v>679</v>
      </c>
      <c r="H17" s="59">
        <v>679</v>
      </c>
      <c r="I17" s="59">
        <v>679</v>
      </c>
      <c r="J17" s="59">
        <v>679</v>
      </c>
      <c r="K17" s="59">
        <v>679</v>
      </c>
      <c r="L17" s="59">
        <v>679</v>
      </c>
      <c r="M17" s="59">
        <v>679</v>
      </c>
      <c r="N17"/>
      <c r="O17"/>
      <c r="P17"/>
      <c r="Q17"/>
      <c r="R17"/>
      <c r="S17"/>
    </row>
    <row r="18" spans="1:19" ht="20.100000000000001" customHeight="1" x14ac:dyDescent="0.35">
      <c r="A18" s="70" t="s">
        <v>241</v>
      </c>
      <c r="B18" s="59"/>
      <c r="C18" s="59">
        <v>843</v>
      </c>
      <c r="D18" s="59">
        <v>843</v>
      </c>
      <c r="E18" s="59">
        <v>843</v>
      </c>
      <c r="F18" s="59">
        <v>843</v>
      </c>
      <c r="G18" s="59">
        <v>843</v>
      </c>
      <c r="H18" s="59">
        <v>843</v>
      </c>
      <c r="I18" s="59">
        <v>843</v>
      </c>
      <c r="J18" s="59">
        <v>843</v>
      </c>
      <c r="K18" s="59">
        <v>843</v>
      </c>
      <c r="L18" s="59">
        <v>843</v>
      </c>
      <c r="M18" s="59">
        <v>843</v>
      </c>
      <c r="N18"/>
      <c r="O18"/>
      <c r="P18"/>
      <c r="Q18"/>
      <c r="R18"/>
      <c r="S18"/>
    </row>
    <row r="19" spans="1:19" ht="20.100000000000001" customHeight="1" x14ac:dyDescent="0.25">
      <c r="B19" s="38"/>
      <c r="C19" s="38"/>
      <c r="D19" s="38"/>
      <c r="E19" s="38"/>
      <c r="F19" s="38"/>
      <c r="G19" s="38"/>
      <c r="N19"/>
      <c r="O19"/>
      <c r="P19"/>
      <c r="Q19"/>
      <c r="R19"/>
      <c r="S19"/>
    </row>
    <row r="20" spans="1:19" ht="20.100000000000001" customHeight="1" x14ac:dyDescent="0.25">
      <c r="B20" s="38"/>
      <c r="C20" s="38"/>
      <c r="D20" s="38"/>
      <c r="E20" s="38"/>
      <c r="F20" s="38"/>
      <c r="G20" s="38"/>
      <c r="N20"/>
      <c r="O20"/>
      <c r="P20"/>
      <c r="Q20"/>
      <c r="R20"/>
      <c r="S20"/>
    </row>
    <row r="21" spans="1:19" ht="20.100000000000001" customHeight="1" x14ac:dyDescent="0.25">
      <c r="B21" s="38"/>
      <c r="C21" s="38"/>
      <c r="D21" s="38"/>
      <c r="E21" s="38"/>
      <c r="F21" s="38"/>
      <c r="G21" s="38"/>
      <c r="N21"/>
      <c r="O21"/>
      <c r="P21"/>
      <c r="Q21"/>
      <c r="R21"/>
      <c r="S21"/>
    </row>
    <row r="22" spans="1:19" ht="20.100000000000001" customHeight="1" x14ac:dyDescent="0.25">
      <c r="B22" s="38"/>
      <c r="C22" s="38"/>
      <c r="D22" s="38"/>
      <c r="E22" s="38"/>
      <c r="F22" s="38"/>
      <c r="G22" s="38"/>
      <c r="N22"/>
      <c r="O22"/>
      <c r="P22"/>
      <c r="Q22"/>
      <c r="R22"/>
      <c r="S22"/>
    </row>
    <row r="23" spans="1:19" ht="20.100000000000001" customHeight="1" x14ac:dyDescent="0.25">
      <c r="B23" s="38"/>
      <c r="C23" s="38"/>
      <c r="D23" s="38"/>
      <c r="E23" s="38"/>
      <c r="F23" s="38"/>
      <c r="G23" s="38"/>
      <c r="N23"/>
      <c r="O23"/>
      <c r="P23"/>
      <c r="Q23"/>
      <c r="R23"/>
      <c r="S23"/>
    </row>
    <row r="24" spans="1:19" ht="20.100000000000001" customHeight="1" x14ac:dyDescent="0.25">
      <c r="B24" s="38"/>
      <c r="C24" s="38"/>
      <c r="D24" s="38"/>
      <c r="E24" s="38"/>
      <c r="F24" s="38"/>
      <c r="G24" s="38"/>
      <c r="N24"/>
      <c r="O24"/>
      <c r="P24"/>
      <c r="Q24"/>
      <c r="R24"/>
      <c r="S24"/>
    </row>
    <row r="25" spans="1:19" ht="20.100000000000001" customHeight="1" x14ac:dyDescent="0.25">
      <c r="B25" s="38"/>
      <c r="C25" s="38"/>
      <c r="D25" s="38"/>
      <c r="E25" s="38"/>
      <c r="F25" s="38"/>
      <c r="G25" s="38"/>
      <c r="N25"/>
      <c r="O25"/>
      <c r="P25"/>
      <c r="Q25"/>
      <c r="R25"/>
      <c r="S25"/>
    </row>
    <row r="26" spans="1:19" x14ac:dyDescent="0.25">
      <c r="B26" s="38"/>
      <c r="C26" s="38"/>
      <c r="D26" s="38"/>
      <c r="E26" s="38"/>
      <c r="F26" s="38"/>
      <c r="G26" s="38"/>
      <c r="N26"/>
      <c r="O26"/>
      <c r="P26"/>
      <c r="Q26"/>
      <c r="R26"/>
      <c r="S26"/>
    </row>
  </sheetData>
  <mergeCells count="1">
    <mergeCell ref="A2:M2"/>
  </mergeCells>
  <hyperlinks>
    <hyperlink ref="A1" location="menu!A1" display="Menu" xr:uid="{8768072E-3F94-4ACA-A302-5066C5D5C6E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F81F9-41AC-0344-86E9-FF82A4A699B1}">
  <dimension ref="A1:S26"/>
  <sheetViews>
    <sheetView zoomScale="134" workbookViewId="0">
      <selection activeCell="B9" sqref="B9"/>
    </sheetView>
  </sheetViews>
  <sheetFormatPr defaultColWidth="8.85546875" defaultRowHeight="15" x14ac:dyDescent="0.25"/>
  <cols>
    <col min="1" max="1" width="43.7109375" bestFit="1" customWidth="1"/>
    <col min="2" max="7" width="10.7109375" customWidth="1"/>
    <col min="8" max="13" width="10.7109375" style="38" customWidth="1"/>
    <col min="14" max="19" width="8.85546875" style="38"/>
  </cols>
  <sheetData>
    <row r="1" spans="1:19" x14ac:dyDescent="0.25">
      <c r="A1" s="57" t="s">
        <v>172</v>
      </c>
    </row>
    <row r="2" spans="1:19" x14ac:dyDescent="0.25">
      <c r="A2" s="79" t="s">
        <v>242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/>
      <c r="O2"/>
      <c r="P2"/>
      <c r="Q2"/>
      <c r="R2"/>
      <c r="S2"/>
    </row>
    <row r="3" spans="1:19" ht="21" customHeight="1" x14ac:dyDescent="0.25">
      <c r="A3" s="40"/>
      <c r="B3" s="59">
        <v>1</v>
      </c>
      <c r="C3" s="59">
        <v>2</v>
      </c>
      <c r="D3" s="59">
        <v>3</v>
      </c>
      <c r="E3" s="59">
        <v>4</v>
      </c>
      <c r="F3" s="59">
        <v>5</v>
      </c>
      <c r="G3" s="59">
        <v>6</v>
      </c>
      <c r="H3" s="59">
        <v>7</v>
      </c>
      <c r="I3" s="59">
        <v>8</v>
      </c>
      <c r="J3" s="59">
        <v>9</v>
      </c>
      <c r="K3" s="59">
        <v>10</v>
      </c>
      <c r="L3" s="59">
        <v>11</v>
      </c>
      <c r="M3" s="59">
        <v>12</v>
      </c>
      <c r="N3"/>
      <c r="O3"/>
      <c r="P3"/>
      <c r="Q3"/>
      <c r="R3"/>
      <c r="S3"/>
    </row>
    <row r="4" spans="1:19" ht="20.100000000000001" customHeight="1" x14ac:dyDescent="0.35">
      <c r="A4" s="58" t="s">
        <v>174</v>
      </c>
      <c r="B4" s="39"/>
      <c r="C4" s="39">
        <f>'Price Monthy Update'!C4*0.95</f>
        <v>513</v>
      </c>
      <c r="D4" s="39">
        <f>'Price Monthy Update'!D4*0.95</f>
        <v>522.5</v>
      </c>
      <c r="E4" s="39">
        <f>'Price Monthy Update'!E4*0.95</f>
        <v>532</v>
      </c>
      <c r="F4" s="39">
        <f>'Price Monthy Update'!F4*0.95</f>
        <v>532</v>
      </c>
      <c r="G4" s="39">
        <f>'Price Monthy Update'!G4*0.95</f>
        <v>541.5</v>
      </c>
      <c r="H4" s="39">
        <f>'Price Monthy Update'!H4*0.95</f>
        <v>541.5</v>
      </c>
      <c r="I4" s="39">
        <f>'Price Monthy Update'!I4*0.95</f>
        <v>551</v>
      </c>
      <c r="J4" s="39">
        <f>'Price Monthy Update'!J4*0.95</f>
        <v>551</v>
      </c>
      <c r="K4" s="39">
        <f>'Price Monthy Update'!K4*0.95</f>
        <v>522.5</v>
      </c>
      <c r="L4" s="39">
        <f>'Price Monthy Update'!L4*0.95</f>
        <v>522.5</v>
      </c>
      <c r="M4" s="39">
        <f>'Price Monthy Update'!M4*0.95</f>
        <v>513</v>
      </c>
      <c r="N4"/>
      <c r="O4"/>
      <c r="P4"/>
      <c r="Q4"/>
      <c r="R4"/>
      <c r="S4"/>
    </row>
    <row r="5" spans="1:19" ht="20.100000000000001" customHeight="1" x14ac:dyDescent="0.35">
      <c r="A5" s="58" t="s">
        <v>175</v>
      </c>
      <c r="B5" s="39"/>
      <c r="C5" s="73">
        <f>C4-10</f>
        <v>503</v>
      </c>
      <c r="D5" s="73">
        <f t="shared" ref="D5:M5" si="0">D4-10</f>
        <v>512.5</v>
      </c>
      <c r="E5" s="73">
        <f t="shared" si="0"/>
        <v>522</v>
      </c>
      <c r="F5" s="73">
        <f t="shared" si="0"/>
        <v>522</v>
      </c>
      <c r="G5" s="73">
        <f t="shared" si="0"/>
        <v>531.5</v>
      </c>
      <c r="H5" s="73">
        <f t="shared" si="0"/>
        <v>531.5</v>
      </c>
      <c r="I5" s="73">
        <f t="shared" si="0"/>
        <v>541</v>
      </c>
      <c r="J5" s="73">
        <f t="shared" si="0"/>
        <v>541</v>
      </c>
      <c r="K5" s="73">
        <f t="shared" si="0"/>
        <v>512.5</v>
      </c>
      <c r="L5" s="73">
        <f t="shared" si="0"/>
        <v>512.5</v>
      </c>
      <c r="M5" s="73">
        <f t="shared" si="0"/>
        <v>503</v>
      </c>
      <c r="N5"/>
      <c r="O5"/>
      <c r="P5"/>
      <c r="Q5"/>
      <c r="R5"/>
      <c r="S5"/>
    </row>
    <row r="6" spans="1:19" ht="20.100000000000001" customHeight="1" x14ac:dyDescent="0.35">
      <c r="A6" s="58" t="s">
        <v>176</v>
      </c>
      <c r="B6" s="39"/>
      <c r="C6" s="73">
        <f>C5-15</f>
        <v>488</v>
      </c>
      <c r="D6" s="73">
        <f t="shared" ref="D6:M6" si="1">D5-15</f>
        <v>497.5</v>
      </c>
      <c r="E6" s="73">
        <f t="shared" si="1"/>
        <v>507</v>
      </c>
      <c r="F6" s="73">
        <f t="shared" si="1"/>
        <v>507</v>
      </c>
      <c r="G6" s="73">
        <f t="shared" si="1"/>
        <v>516.5</v>
      </c>
      <c r="H6" s="73">
        <f t="shared" si="1"/>
        <v>516.5</v>
      </c>
      <c r="I6" s="73">
        <f t="shared" si="1"/>
        <v>526</v>
      </c>
      <c r="J6" s="73">
        <f t="shared" si="1"/>
        <v>526</v>
      </c>
      <c r="K6" s="73">
        <f t="shared" si="1"/>
        <v>497.5</v>
      </c>
      <c r="L6" s="73">
        <f t="shared" si="1"/>
        <v>497.5</v>
      </c>
      <c r="M6" s="73">
        <f t="shared" si="1"/>
        <v>488</v>
      </c>
      <c r="N6"/>
      <c r="O6"/>
      <c r="P6"/>
      <c r="Q6"/>
      <c r="R6"/>
      <c r="S6"/>
    </row>
    <row r="7" spans="1:19" ht="20.100000000000001" customHeight="1" x14ac:dyDescent="0.35">
      <c r="A7" s="58" t="s">
        <v>177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/>
      <c r="O7"/>
      <c r="P7"/>
      <c r="Q7"/>
      <c r="R7"/>
      <c r="S7"/>
    </row>
    <row r="8" spans="1:19" ht="20.100000000000001" customHeight="1" x14ac:dyDescent="0.35">
      <c r="A8" s="58" t="s">
        <v>178</v>
      </c>
      <c r="B8" s="39"/>
      <c r="C8" s="73">
        <f>0.9*'Price Monthy Update'!C8</f>
        <v>684.9</v>
      </c>
      <c r="D8" s="73">
        <f>0.9*'Price Monthy Update'!D8</f>
        <v>684.9</v>
      </c>
      <c r="E8" s="73">
        <f>0.9*'Price Monthy Update'!E8</f>
        <v>684.9</v>
      </c>
      <c r="F8" s="73">
        <f>0.9*'Price Monthy Update'!F8</f>
        <v>684.9</v>
      </c>
      <c r="G8" s="73">
        <f>0.9*'Price Monthy Update'!G8</f>
        <v>720</v>
      </c>
      <c r="H8" s="73">
        <f>0.9*'Price Monthy Update'!H8</f>
        <v>720</v>
      </c>
      <c r="I8" s="73">
        <f>0.9*'Price Monthy Update'!I8</f>
        <v>720</v>
      </c>
      <c r="J8" s="73">
        <f>0.9*'Price Monthy Update'!J8</f>
        <v>720</v>
      </c>
      <c r="K8" s="73">
        <f>0.9*'Price Monthy Update'!K8</f>
        <v>684.9</v>
      </c>
      <c r="L8" s="73">
        <f>0.9*'Price Monthy Update'!L8</f>
        <v>684.9</v>
      </c>
      <c r="M8" s="73">
        <f>0.9*'Price Monthy Update'!M8</f>
        <v>684.9</v>
      </c>
      <c r="N8"/>
      <c r="O8"/>
      <c r="P8"/>
      <c r="Q8"/>
      <c r="R8"/>
      <c r="S8"/>
    </row>
    <row r="9" spans="1:19" ht="20.100000000000001" customHeight="1" x14ac:dyDescent="0.35">
      <c r="A9" s="58" t="s">
        <v>179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/>
      <c r="O9"/>
      <c r="P9"/>
      <c r="Q9"/>
      <c r="R9"/>
      <c r="S9"/>
    </row>
    <row r="10" spans="1:19" ht="20.100000000000001" customHeight="1" x14ac:dyDescent="0.35">
      <c r="A10" s="58" t="s">
        <v>180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/>
      <c r="O10"/>
      <c r="P10"/>
      <c r="Q10"/>
      <c r="R10"/>
      <c r="S10"/>
    </row>
    <row r="11" spans="1:19" ht="20.100000000000001" customHeight="1" x14ac:dyDescent="0.35">
      <c r="A11" s="58" t="s">
        <v>181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/>
      <c r="O11"/>
      <c r="P11"/>
      <c r="Q11"/>
      <c r="R11"/>
      <c r="S11"/>
    </row>
    <row r="12" spans="1:19" ht="20.100000000000001" customHeight="1" x14ac:dyDescent="0.35">
      <c r="A12" s="58" t="s">
        <v>182</v>
      </c>
      <c r="B12" s="39"/>
      <c r="C12" s="39">
        <f>'Price Monthy Update'!C12*0.8</f>
        <v>880</v>
      </c>
      <c r="D12" s="39">
        <f>'Price Monthy Update'!D12*0.8</f>
        <v>880</v>
      </c>
      <c r="E12" s="39">
        <f>'Price Monthy Update'!E12*0.8</f>
        <v>880</v>
      </c>
      <c r="F12" s="39">
        <f>'Price Monthy Update'!F12*0.8</f>
        <v>880</v>
      </c>
      <c r="G12" s="39">
        <f>'Price Monthy Update'!G12*0.8</f>
        <v>880</v>
      </c>
      <c r="H12" s="39">
        <f>'Price Monthy Update'!H12*0.8</f>
        <v>880</v>
      </c>
      <c r="I12" s="39">
        <f>'Price Monthy Update'!I12*0.8</f>
        <v>880</v>
      </c>
      <c r="J12" s="39">
        <f>'Price Monthy Update'!J12*0.8</f>
        <v>880</v>
      </c>
      <c r="K12" s="39">
        <f>'Price Monthy Update'!K12*0.8</f>
        <v>880</v>
      </c>
      <c r="L12" s="39">
        <f>'Price Monthy Update'!L12*0.8</f>
        <v>880</v>
      </c>
      <c r="M12" s="39">
        <f>'Price Monthy Update'!M12*0.8</f>
        <v>880</v>
      </c>
      <c r="N12"/>
      <c r="O12"/>
      <c r="P12"/>
      <c r="Q12"/>
      <c r="R12"/>
      <c r="S12"/>
    </row>
    <row r="13" spans="1:19" ht="20.100000000000001" customHeight="1" x14ac:dyDescent="0.35">
      <c r="A13" s="58" t="s">
        <v>183</v>
      </c>
      <c r="B13" s="39"/>
      <c r="C13" s="39">
        <f>'Price Monthy Update'!C13*0.9</f>
        <v>837</v>
      </c>
      <c r="D13" s="39">
        <f>'Price Monthy Update'!D13*0.9</f>
        <v>837</v>
      </c>
      <c r="E13" s="39">
        <f>'Price Monthy Update'!E13*0.9</f>
        <v>837</v>
      </c>
      <c r="F13" s="39">
        <f>'Price Monthy Update'!F13*0.9</f>
        <v>837</v>
      </c>
      <c r="G13" s="39">
        <f>'Price Monthy Update'!G13*0.9</f>
        <v>837</v>
      </c>
      <c r="H13" s="39">
        <f>'Price Monthy Update'!H13*0.9</f>
        <v>837</v>
      </c>
      <c r="I13" s="39">
        <f>'Price Monthy Update'!I13*0.9</f>
        <v>837</v>
      </c>
      <c r="J13" s="39">
        <f>'Price Monthy Update'!J13*0.9</f>
        <v>837</v>
      </c>
      <c r="K13" s="39">
        <f>'Price Monthy Update'!K13*0.9</f>
        <v>837</v>
      </c>
      <c r="L13" s="39">
        <f>'Price Monthy Update'!L13*0.9</f>
        <v>837</v>
      </c>
      <c r="M13" s="39">
        <f>'Price Monthy Update'!M13*0.9</f>
        <v>837</v>
      </c>
      <c r="N13"/>
      <c r="O13"/>
      <c r="P13"/>
      <c r="Q13"/>
      <c r="R13"/>
      <c r="S13"/>
    </row>
    <row r="14" spans="1:19" ht="20.100000000000001" customHeight="1" x14ac:dyDescent="0.35">
      <c r="A14" s="58" t="s">
        <v>184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/>
      <c r="O14"/>
      <c r="P14"/>
      <c r="Q14"/>
      <c r="R14"/>
      <c r="S14"/>
    </row>
    <row r="15" spans="1:19" ht="20.100000000000001" customHeight="1" x14ac:dyDescent="0.35">
      <c r="A15" s="58" t="s">
        <v>197</v>
      </c>
      <c r="B15" s="39"/>
      <c r="C15" s="73">
        <f>'Price Monthy Update'!C15*0.93</f>
        <v>515.22</v>
      </c>
      <c r="D15" s="73">
        <f>'Price Monthy Update'!D15*0.93</f>
        <v>515.22</v>
      </c>
      <c r="E15" s="73">
        <f>'Price Monthy Update'!E15*0.93</f>
        <v>515.22</v>
      </c>
      <c r="F15" s="73">
        <f>'Price Monthy Update'!F15*0.93</f>
        <v>515.22</v>
      </c>
      <c r="G15" s="73">
        <f>'Price Monthy Update'!G15*0.93</f>
        <v>515.22</v>
      </c>
      <c r="H15" s="73">
        <f>'Price Monthy Update'!H15*0.93</f>
        <v>515.22</v>
      </c>
      <c r="I15" s="73">
        <f>'Price Monthy Update'!I15*0.93</f>
        <v>515.22</v>
      </c>
      <c r="J15" s="73">
        <f>'Price Monthy Update'!J15*0.93</f>
        <v>515.22</v>
      </c>
      <c r="K15" s="73">
        <f>'Price Monthy Update'!K15*0.93</f>
        <v>515.22</v>
      </c>
      <c r="L15" s="73">
        <f>'Price Monthy Update'!L15*0.93</f>
        <v>515.22</v>
      </c>
      <c r="M15" s="73">
        <f>'Price Monthy Update'!M15*0.93</f>
        <v>515.22</v>
      </c>
      <c r="N15"/>
      <c r="O15"/>
      <c r="P15"/>
      <c r="Q15"/>
      <c r="R15"/>
      <c r="S15"/>
    </row>
    <row r="16" spans="1:19" ht="20.100000000000001" customHeight="1" x14ac:dyDescent="0.35">
      <c r="A16" s="58" t="s">
        <v>198</v>
      </c>
      <c r="B16" s="39"/>
      <c r="C16" s="39">
        <f>'Price Monthy Update'!C16*0.6</f>
        <v>900</v>
      </c>
      <c r="D16" s="39">
        <f>'Price Monthy Update'!D16*0.6</f>
        <v>900</v>
      </c>
      <c r="E16" s="39">
        <f>'Price Monthy Update'!E16*0.6</f>
        <v>900</v>
      </c>
      <c r="F16" s="39">
        <f>'Price Monthy Update'!F16*0.6</f>
        <v>900</v>
      </c>
      <c r="G16" s="39">
        <f>'Price Monthy Update'!G16*0.6</f>
        <v>900</v>
      </c>
      <c r="H16" s="39">
        <f>'Price Monthy Update'!H16*0.6</f>
        <v>900</v>
      </c>
      <c r="I16" s="39">
        <f>'Price Monthy Update'!I16*0.6</f>
        <v>900</v>
      </c>
      <c r="J16" s="39">
        <f>'Price Monthy Update'!J16*0.6</f>
        <v>900</v>
      </c>
      <c r="K16" s="39">
        <f>'Price Monthy Update'!K16*0.6</f>
        <v>900</v>
      </c>
      <c r="L16" s="39">
        <f>'Price Monthy Update'!L16*0.6</f>
        <v>900</v>
      </c>
      <c r="M16" s="39">
        <f>'Price Monthy Update'!M16*0.6</f>
        <v>900</v>
      </c>
      <c r="N16"/>
      <c r="O16"/>
      <c r="P16"/>
      <c r="Q16"/>
      <c r="R16"/>
      <c r="S16"/>
    </row>
    <row r="17" spans="1:19" ht="20.100000000000001" customHeight="1" x14ac:dyDescent="0.35">
      <c r="A17" s="70" t="s">
        <v>240</v>
      </c>
      <c r="B17" s="59"/>
      <c r="C17" s="74">
        <f>'Price Monthy Update'!C17*0.9</f>
        <v>611.1</v>
      </c>
      <c r="D17" s="74">
        <f>'Price Monthy Update'!D17*0.9</f>
        <v>611.1</v>
      </c>
      <c r="E17" s="74">
        <f>'Price Monthy Update'!E17*0.9</f>
        <v>611.1</v>
      </c>
      <c r="F17" s="74">
        <f>'Price Monthy Update'!F17*0.9</f>
        <v>611.1</v>
      </c>
      <c r="G17" s="74">
        <f>'Price Monthy Update'!G17*0.9</f>
        <v>611.1</v>
      </c>
      <c r="H17" s="74">
        <f>'Price Monthy Update'!H17*0.9</f>
        <v>611.1</v>
      </c>
      <c r="I17" s="74">
        <f>'Price Monthy Update'!I17*0.9</f>
        <v>611.1</v>
      </c>
      <c r="J17" s="74">
        <f>'Price Monthy Update'!J17*0.9</f>
        <v>611.1</v>
      </c>
      <c r="K17" s="74">
        <f>'Price Monthy Update'!K17*0.9</f>
        <v>611.1</v>
      </c>
      <c r="L17" s="74">
        <f>'Price Monthy Update'!L17*0.9</f>
        <v>611.1</v>
      </c>
      <c r="M17" s="74">
        <f>'Price Monthy Update'!M17*0.9</f>
        <v>611.1</v>
      </c>
      <c r="N17"/>
      <c r="O17"/>
      <c r="P17"/>
      <c r="Q17"/>
      <c r="R17"/>
      <c r="S17"/>
    </row>
    <row r="18" spans="1:19" ht="20.100000000000001" customHeight="1" x14ac:dyDescent="0.35">
      <c r="A18" s="70" t="s">
        <v>241</v>
      </c>
      <c r="B18" s="59"/>
      <c r="C18" s="74">
        <f>'Price Monthy Update'!C18*0.8</f>
        <v>674.40000000000009</v>
      </c>
      <c r="D18" s="74">
        <f>'Price Monthy Update'!D18*0.8</f>
        <v>674.40000000000009</v>
      </c>
      <c r="E18" s="74">
        <f>'Price Monthy Update'!E18*0.8</f>
        <v>674.40000000000009</v>
      </c>
      <c r="F18" s="74">
        <f>'Price Monthy Update'!F18*0.8</f>
        <v>674.40000000000009</v>
      </c>
      <c r="G18" s="74">
        <f>'Price Monthy Update'!G18*0.8</f>
        <v>674.40000000000009</v>
      </c>
      <c r="H18" s="74">
        <f>'Price Monthy Update'!H18*0.8</f>
        <v>674.40000000000009</v>
      </c>
      <c r="I18" s="74">
        <f>'Price Monthy Update'!I18*0.8</f>
        <v>674.40000000000009</v>
      </c>
      <c r="J18" s="74">
        <f>'Price Monthy Update'!J18*0.8</f>
        <v>674.40000000000009</v>
      </c>
      <c r="K18" s="74">
        <f>'Price Monthy Update'!K18*0.8</f>
        <v>674.40000000000009</v>
      </c>
      <c r="L18" s="74">
        <f>'Price Monthy Update'!L18*0.8</f>
        <v>674.40000000000009</v>
      </c>
      <c r="M18" s="74">
        <f>'Price Monthy Update'!M18*0.8</f>
        <v>674.40000000000009</v>
      </c>
      <c r="N18"/>
      <c r="O18"/>
      <c r="P18"/>
      <c r="Q18"/>
      <c r="R18"/>
      <c r="S18"/>
    </row>
    <row r="19" spans="1:19" ht="20.100000000000001" customHeight="1" x14ac:dyDescent="0.25">
      <c r="B19" s="38"/>
      <c r="C19" s="38"/>
      <c r="D19" s="38"/>
      <c r="E19" s="38"/>
      <c r="F19" s="38"/>
      <c r="G19" s="38"/>
      <c r="N19"/>
      <c r="O19"/>
      <c r="P19"/>
      <c r="Q19"/>
      <c r="R19"/>
      <c r="S19"/>
    </row>
    <row r="20" spans="1:19" ht="20.100000000000001" customHeight="1" x14ac:dyDescent="0.25">
      <c r="B20" s="38"/>
      <c r="C20" s="38"/>
      <c r="D20" s="38"/>
      <c r="E20" s="38"/>
      <c r="F20" s="38"/>
      <c r="G20" s="38"/>
      <c r="N20"/>
      <c r="O20"/>
      <c r="P20"/>
      <c r="Q20"/>
      <c r="R20"/>
      <c r="S20"/>
    </row>
    <row r="21" spans="1:19" ht="20.100000000000001" customHeight="1" x14ac:dyDescent="0.25">
      <c r="B21" s="38"/>
      <c r="C21" s="38"/>
      <c r="D21" s="38"/>
      <c r="E21" s="38"/>
      <c r="F21" s="38"/>
      <c r="G21" s="38"/>
      <c r="N21"/>
      <c r="O21"/>
      <c r="P21"/>
      <c r="Q21"/>
      <c r="R21"/>
      <c r="S21"/>
    </row>
    <row r="22" spans="1:19" ht="20.100000000000001" customHeight="1" x14ac:dyDescent="0.25">
      <c r="B22" s="38"/>
      <c r="C22" s="38"/>
      <c r="D22" s="38"/>
      <c r="E22" s="38"/>
      <c r="F22" s="38"/>
      <c r="G22" s="38"/>
      <c r="N22"/>
      <c r="O22"/>
      <c r="P22"/>
      <c r="Q22"/>
      <c r="R22"/>
      <c r="S22"/>
    </row>
    <row r="23" spans="1:19" ht="20.100000000000001" customHeight="1" x14ac:dyDescent="0.25">
      <c r="B23" s="38"/>
      <c r="C23" s="38"/>
      <c r="D23" s="38"/>
      <c r="E23" s="38"/>
      <c r="F23" s="38"/>
      <c r="G23" s="38"/>
      <c r="N23"/>
      <c r="O23"/>
      <c r="P23"/>
      <c r="Q23"/>
      <c r="R23"/>
      <c r="S23"/>
    </row>
    <row r="24" spans="1:19" ht="20.100000000000001" customHeight="1" x14ac:dyDescent="0.25">
      <c r="B24" s="38"/>
      <c r="C24" s="38"/>
      <c r="D24" s="38"/>
      <c r="E24" s="38"/>
      <c r="F24" s="38"/>
      <c r="G24" s="38"/>
      <c r="N24"/>
      <c r="O24"/>
      <c r="P24"/>
      <c r="Q24"/>
      <c r="R24"/>
      <c r="S24"/>
    </row>
    <row r="25" spans="1:19" ht="20.100000000000001" customHeight="1" x14ac:dyDescent="0.25">
      <c r="B25" s="38"/>
      <c r="C25" s="38"/>
      <c r="D25" s="38"/>
      <c r="E25" s="38"/>
      <c r="F25" s="38"/>
      <c r="G25" s="38"/>
      <c r="N25"/>
      <c r="O25"/>
      <c r="P25"/>
      <c r="Q25"/>
      <c r="R25"/>
      <c r="S25"/>
    </row>
    <row r="26" spans="1:19" x14ac:dyDescent="0.25">
      <c r="B26" s="38"/>
      <c r="C26" s="38"/>
      <c r="D26" s="38"/>
      <c r="E26" s="38"/>
      <c r="F26" s="38"/>
      <c r="G26" s="38"/>
      <c r="N26"/>
      <c r="O26"/>
      <c r="P26"/>
      <c r="Q26"/>
      <c r="R26"/>
      <c r="S26"/>
    </row>
  </sheetData>
  <mergeCells count="1">
    <mergeCell ref="A2:M2"/>
  </mergeCells>
  <hyperlinks>
    <hyperlink ref="A1" location="menu!A1" display="Menu" xr:uid="{17F6546B-9D88-DF4E-8891-6EE4B5297E8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3"/>
  <sheetViews>
    <sheetView topLeftCell="B3" zoomScale="200" zoomScaleNormal="154" workbookViewId="0">
      <selection activeCell="F23" sqref="F23"/>
    </sheetView>
  </sheetViews>
  <sheetFormatPr defaultColWidth="8.85546875" defaultRowHeight="15" x14ac:dyDescent="0.25"/>
  <cols>
    <col min="2" max="2" width="28.140625" customWidth="1"/>
    <col min="3" max="3" width="14.140625" customWidth="1"/>
    <col min="4" max="4" width="7.85546875" customWidth="1"/>
  </cols>
  <sheetData>
    <row r="1" spans="1:4" x14ac:dyDescent="0.25">
      <c r="A1" s="57" t="s">
        <v>172</v>
      </c>
    </row>
    <row r="2" spans="1:4" ht="21" x14ac:dyDescent="0.25">
      <c r="B2" s="4" t="s">
        <v>185</v>
      </c>
    </row>
    <row r="3" spans="1:4" ht="21.75" thickBot="1" x14ac:dyDescent="0.3">
      <c r="B3" s="4" t="s">
        <v>138</v>
      </c>
    </row>
    <row r="4" spans="1:4" ht="15" customHeight="1" thickBot="1" x14ac:dyDescent="0.3">
      <c r="B4" s="53" t="s">
        <v>12</v>
      </c>
      <c r="C4" s="54" t="s">
        <v>139</v>
      </c>
      <c r="D4" s="6" t="s">
        <v>140</v>
      </c>
    </row>
    <row r="5" spans="1:4" ht="15" customHeight="1" thickBot="1" x14ac:dyDescent="0.3">
      <c r="B5" s="11" t="s">
        <v>141</v>
      </c>
      <c r="C5" s="12">
        <v>182394000</v>
      </c>
      <c r="D5" s="13">
        <v>1</v>
      </c>
    </row>
    <row r="6" spans="1:4" ht="15" customHeight="1" thickBot="1" x14ac:dyDescent="0.3">
      <c r="B6" s="45" t="s">
        <v>142</v>
      </c>
      <c r="C6" s="14"/>
      <c r="D6" s="14"/>
    </row>
    <row r="7" spans="1:4" ht="15" customHeight="1" thickBot="1" x14ac:dyDescent="0.3">
      <c r="B7" s="11" t="s">
        <v>196</v>
      </c>
      <c r="C7" s="12">
        <v>50000000</v>
      </c>
      <c r="D7" s="14">
        <v>27.41</v>
      </c>
    </row>
    <row r="8" spans="1:4" ht="15" customHeight="1" thickBot="1" x14ac:dyDescent="0.3">
      <c r="B8" s="11" t="s">
        <v>195</v>
      </c>
      <c r="C8" s="12">
        <v>13455000</v>
      </c>
      <c r="D8" s="14">
        <v>7.38</v>
      </c>
    </row>
    <row r="9" spans="1:4" ht="15" customHeight="1" thickBot="1" x14ac:dyDescent="0.3">
      <c r="B9" s="11" t="s">
        <v>186</v>
      </c>
      <c r="C9" s="61">
        <v>3000000</v>
      </c>
      <c r="D9" s="14">
        <v>1.64</v>
      </c>
    </row>
    <row r="10" spans="1:4" ht="15" customHeight="1" thickBot="1" x14ac:dyDescent="0.3">
      <c r="B10" s="11" t="s">
        <v>187</v>
      </c>
      <c r="C10" s="61">
        <v>2300000</v>
      </c>
      <c r="D10" s="14">
        <v>1.26</v>
      </c>
    </row>
    <row r="11" spans="1:4" ht="15" customHeight="1" thickBot="1" x14ac:dyDescent="0.3">
      <c r="B11" s="11" t="s">
        <v>188</v>
      </c>
      <c r="C11" s="61">
        <v>2900000</v>
      </c>
      <c r="D11" s="14">
        <v>1.59</v>
      </c>
    </row>
    <row r="12" spans="1:4" ht="15" customHeight="1" thickBot="1" x14ac:dyDescent="0.3">
      <c r="B12" s="11" t="s">
        <v>189</v>
      </c>
      <c r="C12" s="61">
        <v>500000</v>
      </c>
      <c r="D12" s="14">
        <v>0.27</v>
      </c>
    </row>
    <row r="13" spans="1:4" ht="15" customHeight="1" thickBot="1" x14ac:dyDescent="0.3">
      <c r="B13" s="11" t="s">
        <v>190</v>
      </c>
      <c r="C13" s="61">
        <v>3000000</v>
      </c>
      <c r="D13" s="14">
        <v>1.64</v>
      </c>
    </row>
    <row r="14" spans="1:4" ht="15" customHeight="1" thickBot="1" x14ac:dyDescent="0.3">
      <c r="B14" s="11" t="s">
        <v>191</v>
      </c>
      <c r="C14" s="61">
        <v>459000</v>
      </c>
      <c r="D14" s="14">
        <v>0.25</v>
      </c>
    </row>
    <row r="15" spans="1:4" ht="15" customHeight="1" thickBot="1" x14ac:dyDescent="0.3">
      <c r="B15" s="11" t="s">
        <v>192</v>
      </c>
      <c r="C15" s="61">
        <v>621000</v>
      </c>
      <c r="D15" s="14">
        <v>0.34</v>
      </c>
    </row>
    <row r="16" spans="1:4" ht="15" customHeight="1" thickBot="1" x14ac:dyDescent="0.3">
      <c r="B16" s="11" t="s">
        <v>193</v>
      </c>
      <c r="C16" s="61">
        <v>675000</v>
      </c>
      <c r="D16" s="14">
        <v>0.37</v>
      </c>
    </row>
    <row r="17" spans="2:4" ht="15" customHeight="1" thickBot="1" x14ac:dyDescent="0.3">
      <c r="B17" s="11" t="s">
        <v>194</v>
      </c>
      <c r="C17" s="12">
        <v>52725000</v>
      </c>
      <c r="D17" s="14">
        <v>28.91</v>
      </c>
    </row>
    <row r="18" spans="2:4" ht="15" customHeight="1" thickBot="1" x14ac:dyDescent="0.3">
      <c r="B18" s="47" t="s">
        <v>143</v>
      </c>
      <c r="C18" s="12">
        <v>60334000</v>
      </c>
      <c r="D18" s="46">
        <v>33.08</v>
      </c>
    </row>
    <row r="19" spans="2:4" ht="15" customHeight="1" thickBot="1" x14ac:dyDescent="0.3">
      <c r="B19" s="45" t="s">
        <v>144</v>
      </c>
      <c r="C19" s="14"/>
      <c r="D19" s="14"/>
    </row>
    <row r="20" spans="2:4" ht="15" customHeight="1" thickBot="1" x14ac:dyDescent="0.3">
      <c r="B20" s="11" t="s">
        <v>145</v>
      </c>
      <c r="C20" s="12">
        <v>5471820</v>
      </c>
      <c r="D20" s="14">
        <v>3</v>
      </c>
    </row>
    <row r="21" spans="2:4" ht="15" customHeight="1" thickBot="1" x14ac:dyDescent="0.3">
      <c r="B21" s="11" t="s">
        <v>146</v>
      </c>
      <c r="C21" s="12">
        <v>1350000</v>
      </c>
      <c r="D21" s="14">
        <v>0.74</v>
      </c>
    </row>
    <row r="22" spans="2:4" ht="15" customHeight="1" thickBot="1" x14ac:dyDescent="0.3">
      <c r="B22" s="47" t="s">
        <v>147</v>
      </c>
      <c r="C22" s="12">
        <v>6019002</v>
      </c>
      <c r="D22" s="14">
        <v>3.3</v>
      </c>
    </row>
    <row r="23" spans="2:4" ht="15" customHeight="1" thickBot="1" x14ac:dyDescent="0.3">
      <c r="B23" s="11" t="s">
        <v>101</v>
      </c>
      <c r="C23" s="12">
        <v>1823940</v>
      </c>
      <c r="D23" s="14">
        <v>1</v>
      </c>
    </row>
    <row r="24" spans="2:4" ht="15" customHeight="1" thickBot="1" x14ac:dyDescent="0.3">
      <c r="B24" s="11" t="s">
        <v>148</v>
      </c>
      <c r="C24" s="12">
        <v>598844</v>
      </c>
      <c r="D24" s="14">
        <v>0.49</v>
      </c>
    </row>
    <row r="25" spans="2:4" ht="15" customHeight="1" thickBot="1" x14ac:dyDescent="0.3">
      <c r="B25" s="11" t="s">
        <v>162</v>
      </c>
      <c r="C25" s="12">
        <v>550000</v>
      </c>
      <c r="D25" s="14">
        <v>0.3</v>
      </c>
    </row>
    <row r="26" spans="2:4" ht="15" customHeight="1" thickBot="1" x14ac:dyDescent="0.3">
      <c r="B26" s="11" t="s">
        <v>149</v>
      </c>
      <c r="C26" s="12">
        <v>21858606</v>
      </c>
      <c r="D26" s="14">
        <v>11.98</v>
      </c>
    </row>
    <row r="27" spans="2:4" ht="15" customHeight="1" thickBot="1" x14ac:dyDescent="0.3">
      <c r="B27" s="11" t="s">
        <v>150</v>
      </c>
      <c r="C27" s="12">
        <v>26636250</v>
      </c>
      <c r="D27" s="14">
        <v>1.45</v>
      </c>
    </row>
    <row r="28" spans="2:4" ht="15" customHeight="1" thickBot="1" x14ac:dyDescent="0.3">
      <c r="B28" s="47" t="s">
        <v>151</v>
      </c>
      <c r="C28" s="12">
        <v>35839144</v>
      </c>
      <c r="D28" s="14">
        <v>19.649999999999999</v>
      </c>
    </row>
    <row r="29" spans="2:4" ht="15" customHeight="1" thickBot="1" x14ac:dyDescent="0.3">
      <c r="B29" s="11" t="s">
        <v>71</v>
      </c>
      <c r="C29" s="12">
        <v>5027529</v>
      </c>
      <c r="D29" s="14">
        <v>2.76</v>
      </c>
    </row>
    <row r="30" spans="2:4" ht="21" x14ac:dyDescent="0.25">
      <c r="B30" s="1"/>
    </row>
    <row r="31" spans="2:4" ht="21" x14ac:dyDescent="0.25">
      <c r="B31" s="1" t="s">
        <v>152</v>
      </c>
    </row>
    <row r="32" spans="2:4" ht="21" x14ac:dyDescent="0.25">
      <c r="B32" s="2" t="s">
        <v>199</v>
      </c>
    </row>
    <row r="33" spans="2:2" ht="21" x14ac:dyDescent="0.25">
      <c r="B33" s="2" t="s">
        <v>153</v>
      </c>
    </row>
    <row r="34" spans="2:2" ht="21" x14ac:dyDescent="0.25">
      <c r="B34" s="1" t="s">
        <v>154</v>
      </c>
    </row>
    <row r="35" spans="2:2" ht="21" x14ac:dyDescent="0.25">
      <c r="B35" s="1" t="s">
        <v>200</v>
      </c>
    </row>
    <row r="36" spans="2:2" ht="21" x14ac:dyDescent="0.25">
      <c r="B36" s="2" t="s">
        <v>201</v>
      </c>
    </row>
    <row r="37" spans="2:2" ht="21" x14ac:dyDescent="0.25">
      <c r="B37" s="1" t="s">
        <v>202</v>
      </c>
    </row>
    <row r="38" spans="2:2" ht="21" x14ac:dyDescent="0.25">
      <c r="B38" s="2" t="s">
        <v>155</v>
      </c>
    </row>
    <row r="39" spans="2:2" ht="21" x14ac:dyDescent="0.25">
      <c r="B39" s="1" t="s">
        <v>203</v>
      </c>
    </row>
    <row r="40" spans="2:2" ht="21" x14ac:dyDescent="0.25">
      <c r="B40" s="44" t="s">
        <v>156</v>
      </c>
    </row>
    <row r="41" spans="2:2" ht="21" x14ac:dyDescent="0.25">
      <c r="B41" s="2" t="s">
        <v>157</v>
      </c>
    </row>
    <row r="42" spans="2:2" ht="21" x14ac:dyDescent="0.25">
      <c r="B42" s="1" t="s">
        <v>159</v>
      </c>
    </row>
    <row r="43" spans="2:2" x14ac:dyDescent="0.25">
      <c r="B43" t="s">
        <v>158</v>
      </c>
    </row>
  </sheetData>
  <phoneticPr fontId="19" type="noConversion"/>
  <hyperlinks>
    <hyperlink ref="A1" location="menu!A1" display="Menu" xr:uid="{C5814B86-ADD5-4896-8CC0-BB8C8591485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"/>
  <sheetViews>
    <sheetView zoomScale="117" zoomScaleNormal="98" workbookViewId="0"/>
  </sheetViews>
  <sheetFormatPr defaultColWidth="8.85546875" defaultRowHeight="15" x14ac:dyDescent="0.25"/>
  <cols>
    <col min="3" max="3" width="23.7109375" customWidth="1"/>
    <col min="4" max="4" width="15" customWidth="1"/>
    <col min="5" max="5" width="16" customWidth="1"/>
  </cols>
  <sheetData>
    <row r="1" spans="1:5" x14ac:dyDescent="0.25">
      <c r="A1" s="57" t="s">
        <v>172</v>
      </c>
    </row>
    <row r="2" spans="1:5" x14ac:dyDescent="0.25">
      <c r="B2" s="3" t="s">
        <v>6</v>
      </c>
    </row>
    <row r="3" spans="1:5" x14ac:dyDescent="0.25">
      <c r="B3" s="3" t="s">
        <v>7</v>
      </c>
    </row>
    <row r="4" spans="1:5" x14ac:dyDescent="0.25">
      <c r="B4" s="3" t="s">
        <v>8</v>
      </c>
    </row>
    <row r="5" spans="1:5" x14ac:dyDescent="0.25">
      <c r="C5" s="39" t="s">
        <v>161</v>
      </c>
      <c r="D5" s="39" t="s">
        <v>204</v>
      </c>
      <c r="E5" s="39" t="s">
        <v>160</v>
      </c>
    </row>
    <row r="6" spans="1:5" x14ac:dyDescent="0.25">
      <c r="C6" s="40" t="s">
        <v>205</v>
      </c>
      <c r="D6" s="40"/>
      <c r="E6" s="41"/>
    </row>
    <row r="7" spans="1:5" x14ac:dyDescent="0.25">
      <c r="C7" s="40" t="s">
        <v>206</v>
      </c>
      <c r="D7" s="41"/>
      <c r="E7" s="42"/>
    </row>
    <row r="8" spans="1:5" x14ac:dyDescent="0.25">
      <c r="C8" s="40" t="s">
        <v>188</v>
      </c>
      <c r="D8" s="41"/>
      <c r="E8" s="42"/>
    </row>
    <row r="9" spans="1:5" x14ac:dyDescent="0.25">
      <c r="C9" s="40" t="s">
        <v>189</v>
      </c>
      <c r="D9" s="41"/>
      <c r="E9" s="42"/>
    </row>
    <row r="10" spans="1:5" x14ac:dyDescent="0.25">
      <c r="C10" s="40" t="s">
        <v>190</v>
      </c>
      <c r="D10" s="41"/>
      <c r="E10" s="42"/>
    </row>
    <row r="11" spans="1:5" x14ac:dyDescent="0.25">
      <c r="C11" s="40" t="s">
        <v>191</v>
      </c>
      <c r="D11" s="41"/>
      <c r="E11" s="42"/>
    </row>
    <row r="12" spans="1:5" x14ac:dyDescent="0.25">
      <c r="C12" s="40" t="s">
        <v>192</v>
      </c>
      <c r="D12" s="41"/>
      <c r="E12" s="42"/>
    </row>
    <row r="13" spans="1:5" x14ac:dyDescent="0.25">
      <c r="C13" s="40" t="s">
        <v>193</v>
      </c>
      <c r="D13" s="41"/>
      <c r="E13" s="42"/>
    </row>
    <row r="14" spans="1:5" x14ac:dyDescent="0.25">
      <c r="C14" s="40" t="s">
        <v>207</v>
      </c>
      <c r="D14" s="41"/>
      <c r="E14" s="42"/>
    </row>
    <row r="15" spans="1:5" x14ac:dyDescent="0.25">
      <c r="C15" s="40" t="s">
        <v>208</v>
      </c>
      <c r="D15" s="41"/>
      <c r="E15" s="42"/>
    </row>
    <row r="16" spans="1:5" x14ac:dyDescent="0.25">
      <c r="C16" s="40" t="s">
        <v>209</v>
      </c>
      <c r="D16" s="41"/>
      <c r="E16" s="42"/>
    </row>
    <row r="17" spans="3:5" x14ac:dyDescent="0.25">
      <c r="C17" s="40" t="s">
        <v>210</v>
      </c>
      <c r="D17" s="41"/>
      <c r="E17" s="42"/>
    </row>
    <row r="18" spans="3:5" x14ac:dyDescent="0.25">
      <c r="C18" s="40" t="s">
        <v>211</v>
      </c>
      <c r="D18" s="41"/>
      <c r="E18" s="41"/>
    </row>
  </sheetData>
  <phoneticPr fontId="19" type="noConversion"/>
  <hyperlinks>
    <hyperlink ref="A1" location="menu!A1" display="Menu" xr:uid="{BD2491DB-D59F-4E2C-8EF1-B856EE5C72B8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40"/>
  <sheetViews>
    <sheetView zoomScale="162" workbookViewId="0">
      <selection activeCell="D13" sqref="D13"/>
    </sheetView>
  </sheetViews>
  <sheetFormatPr defaultColWidth="8.85546875" defaultRowHeight="15" x14ac:dyDescent="0.25"/>
  <cols>
    <col min="1" max="1" width="33.28515625" customWidth="1"/>
    <col min="2" max="2" width="9.42578125" bestFit="1" customWidth="1"/>
    <col min="3" max="13" width="9.28515625" bestFit="1" customWidth="1"/>
    <col min="14" max="14" width="9.42578125" bestFit="1" customWidth="1"/>
  </cols>
  <sheetData>
    <row r="1" spans="1:14" x14ac:dyDescent="0.25">
      <c r="A1" s="57" t="s">
        <v>173</v>
      </c>
    </row>
    <row r="2" spans="1:14" ht="21" x14ac:dyDescent="0.25">
      <c r="A2" s="80" t="s">
        <v>185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21" x14ac:dyDescent="0.25">
      <c r="A3" s="80" t="s">
        <v>57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21" x14ac:dyDescent="0.25">
      <c r="A4" s="80" t="s">
        <v>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21" x14ac:dyDescent="0.25">
      <c r="A5" s="80" t="s">
        <v>10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ht="21.75" thickBot="1" x14ac:dyDescent="0.3">
      <c r="A6" s="81" t="s">
        <v>11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ht="17.25" thickBot="1" x14ac:dyDescent="0.3">
      <c r="A7" s="8" t="s">
        <v>12</v>
      </c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</row>
    <row r="8" spans="1:14" ht="15" customHeight="1" x14ac:dyDescent="0.25">
      <c r="A8" s="25" t="s">
        <v>79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5" customHeight="1" x14ac:dyDescent="0.25">
      <c r="A9" s="27" t="s">
        <v>80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5" customHeight="1" x14ac:dyDescent="0.25">
      <c r="A10" s="27" t="s">
        <v>81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8">
        <v>250000</v>
      </c>
      <c r="H10" s="28">
        <v>200000</v>
      </c>
      <c r="I10" s="28">
        <v>150000</v>
      </c>
      <c r="J10" s="26">
        <v>150000</v>
      </c>
      <c r="K10" s="28">
        <v>150000</v>
      </c>
      <c r="L10" s="28">
        <v>150000</v>
      </c>
      <c r="M10" s="28">
        <v>100000</v>
      </c>
      <c r="N10" s="28">
        <v>100000</v>
      </c>
    </row>
    <row r="11" spans="1:14" ht="15" customHeight="1" x14ac:dyDescent="0.25">
      <c r="A11" s="27" t="s">
        <v>82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8">
        <v>750000</v>
      </c>
      <c r="I11" s="28">
        <v>600000</v>
      </c>
      <c r="J11" s="28">
        <v>450000</v>
      </c>
      <c r="K11" s="28">
        <v>450000</v>
      </c>
      <c r="L11" s="28">
        <v>450000</v>
      </c>
      <c r="M11" s="28">
        <v>450000</v>
      </c>
      <c r="N11" s="28">
        <v>300000</v>
      </c>
    </row>
    <row r="12" spans="1:14" ht="15" customHeight="1" x14ac:dyDescent="0.25">
      <c r="A12" s="27" t="s">
        <v>83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8">
        <v>829913</v>
      </c>
      <c r="J12" s="28">
        <v>1542625</v>
      </c>
      <c r="K12" s="28">
        <v>2102244</v>
      </c>
      <c r="L12" s="28">
        <v>2670656</v>
      </c>
      <c r="M12" s="28">
        <v>3169775</v>
      </c>
      <c r="N12" s="28">
        <v>3748888</v>
      </c>
    </row>
    <row r="13" spans="1:14" ht="15" customHeight="1" thickBot="1" x14ac:dyDescent="0.3">
      <c r="A13" s="27" t="s">
        <v>84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</row>
    <row r="14" spans="1:14" ht="15" customHeight="1" thickBot="1" x14ac:dyDescent="0.3">
      <c r="A14" s="27" t="s">
        <v>85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2">
        <v>250000</v>
      </c>
      <c r="H14" s="22">
        <v>950000</v>
      </c>
      <c r="I14" s="22">
        <v>1579913</v>
      </c>
      <c r="J14" s="22">
        <v>2142625</v>
      </c>
      <c r="K14" s="22">
        <v>2702244</v>
      </c>
      <c r="L14" s="22">
        <v>3270656</v>
      </c>
      <c r="M14" s="22">
        <v>3719775</v>
      </c>
      <c r="N14" s="22">
        <v>4148888</v>
      </c>
    </row>
    <row r="15" spans="1:14" ht="15" customHeight="1" x14ac:dyDescent="0.25">
      <c r="A15" s="27" t="s">
        <v>86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15" customHeight="1" x14ac:dyDescent="0.25">
      <c r="A16" s="27" t="s">
        <v>87</v>
      </c>
      <c r="B16" s="28">
        <v>50000000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</row>
    <row r="17" spans="1:14" ht="15" customHeight="1" x14ac:dyDescent="0.25">
      <c r="A17" s="27" t="s">
        <v>88</v>
      </c>
      <c r="B17" s="26">
        <v>0</v>
      </c>
      <c r="C17" s="28">
        <v>3000000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</row>
    <row r="18" spans="1:14" ht="15" customHeight="1" x14ac:dyDescent="0.25">
      <c r="A18" s="27" t="s">
        <v>89</v>
      </c>
      <c r="B18" s="26">
        <v>0</v>
      </c>
      <c r="C18" s="26">
        <v>0</v>
      </c>
      <c r="D18" s="28">
        <v>575000</v>
      </c>
      <c r="E18" s="28">
        <v>575000</v>
      </c>
      <c r="F18" s="28">
        <v>575000</v>
      </c>
      <c r="G18" s="28">
        <v>575000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</row>
    <row r="19" spans="1:14" ht="15" customHeight="1" x14ac:dyDescent="0.25">
      <c r="A19" s="27" t="s">
        <v>90</v>
      </c>
      <c r="B19" s="26">
        <v>0</v>
      </c>
      <c r="C19" s="26">
        <v>0</v>
      </c>
      <c r="D19" s="28">
        <v>725000</v>
      </c>
      <c r="E19" s="28">
        <v>725000</v>
      </c>
      <c r="F19" s="28">
        <v>725000</v>
      </c>
      <c r="G19" s="28">
        <v>725000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</row>
    <row r="20" spans="1:14" ht="15" customHeight="1" x14ac:dyDescent="0.25">
      <c r="A20" s="27" t="s">
        <v>91</v>
      </c>
      <c r="B20" s="26">
        <v>0</v>
      </c>
      <c r="C20" s="26">
        <v>0</v>
      </c>
      <c r="D20" s="26">
        <v>0</v>
      </c>
      <c r="E20" s="28">
        <v>166667</v>
      </c>
      <c r="F20" s="28">
        <v>166667</v>
      </c>
      <c r="G20" s="28">
        <v>166667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</row>
    <row r="21" spans="1:14" ht="15" customHeight="1" x14ac:dyDescent="0.25">
      <c r="A21" s="27" t="s">
        <v>92</v>
      </c>
      <c r="B21" s="26">
        <v>0</v>
      </c>
      <c r="C21" s="26">
        <v>0</v>
      </c>
      <c r="D21" s="26">
        <v>0</v>
      </c>
      <c r="E21" s="28">
        <v>1000000</v>
      </c>
      <c r="F21" s="28">
        <v>1000000</v>
      </c>
      <c r="G21" s="28">
        <v>1000000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</row>
    <row r="22" spans="1:14" ht="15" customHeight="1" x14ac:dyDescent="0.25">
      <c r="A22" s="27" t="s">
        <v>93</v>
      </c>
      <c r="B22" s="26">
        <v>0</v>
      </c>
      <c r="C22" s="26">
        <v>0</v>
      </c>
      <c r="D22" s="26">
        <v>0</v>
      </c>
      <c r="E22" s="28">
        <v>114750</v>
      </c>
      <c r="F22" s="28">
        <v>114750</v>
      </c>
      <c r="G22" s="28">
        <v>114750</v>
      </c>
      <c r="H22" s="28">
        <v>114750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</row>
    <row r="23" spans="1:14" ht="15" customHeight="1" x14ac:dyDescent="0.25">
      <c r="A23" s="27" t="s">
        <v>94</v>
      </c>
      <c r="B23" s="26">
        <v>0</v>
      </c>
      <c r="C23" s="28">
        <v>124200</v>
      </c>
      <c r="D23" s="28">
        <v>124200</v>
      </c>
      <c r="E23" s="28">
        <v>124200</v>
      </c>
      <c r="F23" s="28">
        <v>124200</v>
      </c>
      <c r="G23" s="28">
        <v>124200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</row>
    <row r="24" spans="1:14" ht="15" customHeight="1" x14ac:dyDescent="0.25">
      <c r="A24" s="27" t="s">
        <v>95</v>
      </c>
      <c r="B24" s="26"/>
      <c r="C24" s="28">
        <v>135000</v>
      </c>
      <c r="D24" s="28">
        <v>135000</v>
      </c>
      <c r="E24" s="28">
        <v>135000</v>
      </c>
      <c r="F24" s="28">
        <v>135000</v>
      </c>
      <c r="G24" s="28">
        <v>135000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1:14" ht="15" customHeight="1" x14ac:dyDescent="0.25">
      <c r="A25" s="48" t="s">
        <v>96</v>
      </c>
      <c r="B25" s="49">
        <v>0</v>
      </c>
      <c r="C25" s="49">
        <v>0</v>
      </c>
      <c r="D25" s="50">
        <v>1543750</v>
      </c>
      <c r="E25" s="49" t="s">
        <v>106</v>
      </c>
      <c r="F25" s="49" t="s">
        <v>106</v>
      </c>
      <c r="G25" s="49" t="s">
        <v>106</v>
      </c>
      <c r="H25" s="50">
        <v>1425000</v>
      </c>
      <c r="I25" s="50">
        <v>2850000</v>
      </c>
      <c r="J25" s="50">
        <v>4061250</v>
      </c>
      <c r="K25" s="50">
        <v>5272500</v>
      </c>
      <c r="L25" s="50">
        <v>5842500</v>
      </c>
      <c r="M25" s="50">
        <v>6412500</v>
      </c>
      <c r="N25" s="50">
        <v>6507500</v>
      </c>
    </row>
    <row r="26" spans="1:14" ht="15" customHeight="1" x14ac:dyDescent="0.25">
      <c r="A26" s="27" t="s">
        <v>97</v>
      </c>
      <c r="B26" s="26">
        <v>0</v>
      </c>
      <c r="C26" s="28">
        <v>300000</v>
      </c>
      <c r="D26" s="28">
        <v>300000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</row>
    <row r="27" spans="1:14" ht="15" customHeight="1" x14ac:dyDescent="0.25">
      <c r="A27" s="27" t="s">
        <v>98</v>
      </c>
      <c r="B27" s="26"/>
      <c r="C27" s="28">
        <v>220000</v>
      </c>
      <c r="D27" s="28">
        <v>220000</v>
      </c>
      <c r="E27" s="28">
        <v>220000</v>
      </c>
      <c r="F27" s="28">
        <v>220000</v>
      </c>
      <c r="G27" s="28">
        <v>220000</v>
      </c>
      <c r="H27" s="28">
        <v>220000</v>
      </c>
      <c r="I27" s="28">
        <v>220000</v>
      </c>
      <c r="J27" s="28">
        <v>220000</v>
      </c>
      <c r="K27" s="28">
        <v>220000</v>
      </c>
      <c r="L27" s="28">
        <v>220000</v>
      </c>
      <c r="M27" s="28">
        <v>220000</v>
      </c>
      <c r="N27" s="28">
        <v>220000</v>
      </c>
    </row>
    <row r="28" spans="1:14" ht="15" customHeight="1" x14ac:dyDescent="0.25">
      <c r="A28" s="27" t="s">
        <v>63</v>
      </c>
      <c r="B28" s="26">
        <v>0</v>
      </c>
      <c r="C28" s="28">
        <v>109436</v>
      </c>
      <c r="D28" s="28">
        <v>109436</v>
      </c>
      <c r="E28" s="28">
        <v>218873</v>
      </c>
      <c r="F28" s="28">
        <v>656618</v>
      </c>
      <c r="G28" s="28">
        <v>656618</v>
      </c>
      <c r="H28" s="28">
        <v>547182</v>
      </c>
      <c r="I28" s="28">
        <v>547182</v>
      </c>
      <c r="J28" s="28">
        <v>547182</v>
      </c>
      <c r="K28" s="28">
        <v>437746</v>
      </c>
      <c r="L28" s="28">
        <v>437746</v>
      </c>
      <c r="M28" s="28">
        <v>328309</v>
      </c>
      <c r="N28" s="28">
        <v>328309</v>
      </c>
    </row>
    <row r="29" spans="1:14" ht="15" customHeight="1" x14ac:dyDescent="0.25">
      <c r="A29" s="27" t="s">
        <v>99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</row>
    <row r="30" spans="1:14" ht="15" customHeight="1" x14ac:dyDescent="0.25">
      <c r="A30" s="27" t="s">
        <v>100</v>
      </c>
      <c r="B30" s="26">
        <v>0</v>
      </c>
      <c r="C30" s="26">
        <v>0</v>
      </c>
      <c r="D30" s="26">
        <v>0</v>
      </c>
      <c r="E30" s="26">
        <v>0</v>
      </c>
      <c r="F30" s="28">
        <v>2112500</v>
      </c>
      <c r="G30" s="28">
        <v>2112500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</row>
    <row r="31" spans="1:14" ht="15" customHeight="1" x14ac:dyDescent="0.25">
      <c r="A31" s="27" t="s">
        <v>65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8">
        <v>80000</v>
      </c>
      <c r="I31" s="28">
        <v>80000</v>
      </c>
      <c r="J31" s="28">
        <v>80000</v>
      </c>
      <c r="K31" s="28">
        <v>80000</v>
      </c>
      <c r="L31" s="28">
        <v>80000</v>
      </c>
      <c r="M31" s="28">
        <v>80000</v>
      </c>
      <c r="N31" s="28">
        <v>80000</v>
      </c>
    </row>
    <row r="32" spans="1:14" ht="15" customHeight="1" x14ac:dyDescent="0.25">
      <c r="A32" s="27" t="s">
        <v>67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</row>
    <row r="33" spans="1:14" ht="15" customHeight="1" x14ac:dyDescent="0.25">
      <c r="A33" s="27" t="s">
        <v>101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</row>
    <row r="34" spans="1:14" ht="15" customHeight="1" x14ac:dyDescent="0.25">
      <c r="A34" s="27" t="s">
        <v>102</v>
      </c>
      <c r="B34" s="28">
        <v>550000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</row>
    <row r="35" spans="1:14" ht="15" customHeight="1" x14ac:dyDescent="0.25">
      <c r="A35" s="27" t="s">
        <v>103</v>
      </c>
      <c r="B35" s="26">
        <v>0</v>
      </c>
      <c r="C35" s="26">
        <v>0</v>
      </c>
      <c r="D35" s="28">
        <v>77188</v>
      </c>
      <c r="E35" s="28">
        <v>77188</v>
      </c>
      <c r="F35" s="28">
        <v>77188</v>
      </c>
      <c r="G35" s="28">
        <v>77188</v>
      </c>
      <c r="H35" s="28">
        <v>71250</v>
      </c>
      <c r="I35" s="28">
        <v>142500</v>
      </c>
      <c r="J35" s="28">
        <v>203063</v>
      </c>
      <c r="K35" s="28">
        <v>263625</v>
      </c>
      <c r="L35" s="28">
        <v>292125</v>
      </c>
      <c r="M35" s="28">
        <v>320625</v>
      </c>
      <c r="N35" s="28">
        <v>325375</v>
      </c>
    </row>
    <row r="36" spans="1:14" ht="15" customHeight="1" x14ac:dyDescent="0.25">
      <c r="A36" s="27" t="s">
        <v>104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</row>
    <row r="37" spans="1:14" ht="15" customHeight="1" thickBot="1" x14ac:dyDescent="0.3">
      <c r="A37" s="27" t="s">
        <v>105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</row>
    <row r="38" spans="1:14" ht="15" customHeight="1" thickBot="1" x14ac:dyDescent="0.3">
      <c r="A38" s="27" t="s">
        <v>107</v>
      </c>
      <c r="B38" s="29">
        <v>50550</v>
      </c>
      <c r="C38" s="29">
        <v>3888636</v>
      </c>
      <c r="D38" s="29">
        <v>3809574</v>
      </c>
      <c r="E38" s="29">
        <v>4900427</v>
      </c>
      <c r="F38" s="29">
        <v>7450673</v>
      </c>
      <c r="G38" s="29">
        <v>7450673</v>
      </c>
      <c r="H38" s="29">
        <v>2458182</v>
      </c>
      <c r="I38" s="29">
        <v>3839682</v>
      </c>
      <c r="J38" s="29">
        <v>5111495</v>
      </c>
      <c r="K38" s="29">
        <v>6273871</v>
      </c>
      <c r="L38" s="29">
        <v>6872371</v>
      </c>
      <c r="M38" s="29">
        <v>7361434</v>
      </c>
      <c r="N38" s="29">
        <v>7461184</v>
      </c>
    </row>
    <row r="39" spans="1:14" ht="15" customHeight="1" thickBot="1" x14ac:dyDescent="0.3">
      <c r="A39" s="33" t="s">
        <v>108</v>
      </c>
      <c r="B39" s="29">
        <v>-50550000</v>
      </c>
      <c r="C39" s="29">
        <v>-3888636</v>
      </c>
      <c r="D39" s="29">
        <v>-3809574</v>
      </c>
      <c r="E39" s="29">
        <v>-4900427</v>
      </c>
      <c r="F39" s="29">
        <v>-7450673</v>
      </c>
      <c r="G39" s="29">
        <v>-7200673</v>
      </c>
      <c r="H39" s="30" t="s">
        <v>109</v>
      </c>
      <c r="I39" s="29">
        <v>-2259770</v>
      </c>
      <c r="J39" s="29">
        <v>-2968870</v>
      </c>
      <c r="K39" s="29">
        <v>-3571627</v>
      </c>
      <c r="L39" s="29">
        <v>-3601714</v>
      </c>
      <c r="M39" s="29">
        <v>-3641659</v>
      </c>
      <c r="N39" s="29">
        <v>-3312297</v>
      </c>
    </row>
    <row r="40" spans="1:14" ht="21" x14ac:dyDescent="0.25">
      <c r="A40" s="5"/>
    </row>
    <row r="41" spans="1:14" ht="21" x14ac:dyDescent="0.25">
      <c r="A41" s="80" t="s">
        <v>185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</row>
    <row r="42" spans="1:14" ht="21" x14ac:dyDescent="0.25">
      <c r="A42" s="80" t="s">
        <v>57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</row>
    <row r="43" spans="1:14" ht="21" x14ac:dyDescent="0.25">
      <c r="A43" s="80" t="s">
        <v>9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</row>
    <row r="44" spans="1:14" ht="21" x14ac:dyDescent="0.25">
      <c r="A44" s="80" t="s">
        <v>10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spans="1:14" ht="21.75" thickBot="1" x14ac:dyDescent="0.3">
      <c r="A45" s="81" t="s">
        <v>11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</row>
    <row r="46" spans="1:14" ht="24" thickBot="1" x14ac:dyDescent="0.3">
      <c r="A46" s="24" t="s">
        <v>12</v>
      </c>
      <c r="B46" s="23" t="s">
        <v>13</v>
      </c>
      <c r="C46" s="23" t="s">
        <v>14</v>
      </c>
      <c r="D46" s="23" t="s">
        <v>15</v>
      </c>
      <c r="E46" s="23" t="s">
        <v>16</v>
      </c>
      <c r="F46" s="23" t="s">
        <v>17</v>
      </c>
      <c r="G46" s="23" t="s">
        <v>18</v>
      </c>
      <c r="H46" s="23" t="s">
        <v>19</v>
      </c>
      <c r="I46" s="23" t="s">
        <v>20</v>
      </c>
      <c r="J46" s="23" t="s">
        <v>21</v>
      </c>
      <c r="K46" s="23" t="s">
        <v>22</v>
      </c>
      <c r="L46" s="23" t="s">
        <v>23</v>
      </c>
      <c r="M46" s="23" t="s">
        <v>24</v>
      </c>
      <c r="N46" s="23" t="s">
        <v>25</v>
      </c>
    </row>
    <row r="47" spans="1:14" ht="15" customHeight="1" x14ac:dyDescent="0.25">
      <c r="A47" s="25" t="s">
        <v>110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ht="15" customHeight="1" x14ac:dyDescent="0.25">
      <c r="A48" s="27" t="s">
        <v>111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ht="15" customHeight="1" thickBot="1" x14ac:dyDescent="0.3">
      <c r="A49" s="25" t="s">
        <v>112</v>
      </c>
      <c r="B49" s="22">
        <v>35000000</v>
      </c>
      <c r="C49" s="21">
        <v>0</v>
      </c>
      <c r="D49" s="22">
        <v>1080625</v>
      </c>
      <c r="E49" s="22">
        <v>1080625</v>
      </c>
      <c r="F49" s="22">
        <v>1080625</v>
      </c>
      <c r="G49" s="22">
        <v>1080625</v>
      </c>
      <c r="H49" s="22">
        <v>997500</v>
      </c>
      <c r="I49" s="22">
        <v>1995000</v>
      </c>
      <c r="J49" s="22">
        <v>2842875</v>
      </c>
      <c r="K49" s="22">
        <v>3690750</v>
      </c>
      <c r="L49" s="22">
        <v>4089750</v>
      </c>
      <c r="M49" s="22">
        <v>4488750</v>
      </c>
      <c r="N49" s="22">
        <v>4555250</v>
      </c>
    </row>
    <row r="50" spans="1:14" ht="15" customHeight="1" thickBot="1" x14ac:dyDescent="0.3">
      <c r="A50" s="27" t="s">
        <v>113</v>
      </c>
      <c r="B50" s="22">
        <v>35000000</v>
      </c>
      <c r="C50" s="21">
        <v>0</v>
      </c>
      <c r="D50" s="22">
        <v>1080625</v>
      </c>
      <c r="E50" s="22">
        <v>1080625</v>
      </c>
      <c r="F50" s="22">
        <v>1080625</v>
      </c>
      <c r="G50" s="22">
        <v>1080625</v>
      </c>
      <c r="H50" s="22">
        <v>997500</v>
      </c>
      <c r="I50" s="22">
        <v>1995000</v>
      </c>
      <c r="J50" s="22">
        <v>2842875</v>
      </c>
      <c r="K50" s="22">
        <v>3690750</v>
      </c>
      <c r="L50" s="22">
        <v>4089750</v>
      </c>
      <c r="M50" s="22">
        <v>4488750</v>
      </c>
      <c r="N50" s="22">
        <v>4555250</v>
      </c>
    </row>
    <row r="51" spans="1:14" ht="15" customHeight="1" x14ac:dyDescent="0.25">
      <c r="A51" s="27" t="s">
        <v>114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14" ht="15" customHeight="1" x14ac:dyDescent="0.25">
      <c r="A52" s="25" t="s">
        <v>115</v>
      </c>
      <c r="B52" s="28">
        <v>898844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</row>
    <row r="53" spans="1:14" ht="15" customHeight="1" x14ac:dyDescent="0.25">
      <c r="A53" s="51" t="s">
        <v>116</v>
      </c>
      <c r="B53" s="50">
        <v>204167</v>
      </c>
      <c r="C53" s="50">
        <v>204167</v>
      </c>
      <c r="D53" s="50">
        <v>210470</v>
      </c>
      <c r="E53" s="50">
        <v>216774</v>
      </c>
      <c r="F53" s="50">
        <v>223078</v>
      </c>
      <c r="G53" s="50">
        <v>229381</v>
      </c>
      <c r="H53" s="50">
        <v>235200</v>
      </c>
      <c r="I53" s="50">
        <v>246838</v>
      </c>
      <c r="J53" s="50">
        <v>263421</v>
      </c>
      <c r="K53" s="50">
        <v>284950</v>
      </c>
      <c r="L53" s="50">
        <v>308807</v>
      </c>
      <c r="M53" s="50">
        <v>334992</v>
      </c>
      <c r="N53" s="50">
        <v>361564</v>
      </c>
    </row>
    <row r="54" spans="1:14" ht="15" customHeight="1" thickBot="1" x14ac:dyDescent="0.3">
      <c r="A54" s="27" t="s">
        <v>117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</row>
    <row r="55" spans="1:14" ht="15" customHeight="1" thickBot="1" x14ac:dyDescent="0.3">
      <c r="A55" s="48" t="s">
        <v>118</v>
      </c>
      <c r="B55" s="29">
        <v>1103010</v>
      </c>
      <c r="C55" s="29">
        <v>204167</v>
      </c>
      <c r="D55" s="29">
        <v>210470</v>
      </c>
      <c r="E55" s="29">
        <v>216774</v>
      </c>
      <c r="F55" s="29">
        <v>223078</v>
      </c>
      <c r="G55" s="29">
        <v>229381</v>
      </c>
      <c r="H55" s="29">
        <v>235200</v>
      </c>
      <c r="I55" s="29">
        <v>246838</v>
      </c>
      <c r="J55" s="29">
        <v>263421</v>
      </c>
      <c r="K55" s="29">
        <v>284950</v>
      </c>
      <c r="L55" s="29">
        <v>308807</v>
      </c>
      <c r="M55" s="29">
        <v>334992</v>
      </c>
      <c r="N55" s="29">
        <v>361564</v>
      </c>
    </row>
    <row r="56" spans="1:14" ht="15" customHeight="1" thickBot="1" x14ac:dyDescent="0.3">
      <c r="A56" s="27" t="s">
        <v>119</v>
      </c>
      <c r="B56" s="22">
        <v>33896990</v>
      </c>
      <c r="C56" s="21" t="s">
        <v>120</v>
      </c>
      <c r="D56" s="22">
        <v>870155</v>
      </c>
      <c r="E56" s="22">
        <v>863851</v>
      </c>
      <c r="F56" s="22">
        <v>857547</v>
      </c>
      <c r="G56" s="22">
        <v>851244</v>
      </c>
      <c r="H56" s="22">
        <v>762300</v>
      </c>
      <c r="I56" s="22">
        <v>1748163</v>
      </c>
      <c r="J56" s="22">
        <v>2579454</v>
      </c>
      <c r="K56" s="22">
        <v>3405800</v>
      </c>
      <c r="L56" s="22">
        <v>3780943</v>
      </c>
      <c r="M56" s="22">
        <v>4153758</v>
      </c>
      <c r="N56" s="22">
        <v>4193689</v>
      </c>
    </row>
    <row r="57" spans="1:14" ht="15" customHeight="1" thickBot="1" x14ac:dyDescent="0.3">
      <c r="A57" s="25" t="s">
        <v>121</v>
      </c>
      <c r="B57" s="31">
        <v>-16653010</v>
      </c>
      <c r="C57" s="31">
        <v>-4092803</v>
      </c>
      <c r="D57" s="34" t="s">
        <v>122</v>
      </c>
      <c r="E57" s="31">
        <v>-4036576</v>
      </c>
      <c r="F57" s="31">
        <v>-6593125</v>
      </c>
      <c r="G57" s="31">
        <v>-6349429</v>
      </c>
      <c r="H57" s="31">
        <v>-745882</v>
      </c>
      <c r="I57" s="31">
        <v>-511607</v>
      </c>
      <c r="J57" s="31">
        <v>-389415</v>
      </c>
      <c r="K57" s="31">
        <v>-165827</v>
      </c>
      <c r="L57" s="31">
        <v>179229</v>
      </c>
      <c r="M57" s="31">
        <v>512099</v>
      </c>
      <c r="N57" s="31">
        <v>881389</v>
      </c>
    </row>
    <row r="58" spans="1:14" ht="15" customHeight="1" x14ac:dyDescent="0.25">
      <c r="A58" s="27" t="s">
        <v>123</v>
      </c>
      <c r="B58" s="28">
        <v>-16653010</v>
      </c>
      <c r="C58" s="28">
        <v>-20745814</v>
      </c>
      <c r="D58" s="28">
        <v>-23685233</v>
      </c>
      <c r="E58" s="28">
        <v>-27721809</v>
      </c>
      <c r="F58" s="26" t="s">
        <v>136</v>
      </c>
      <c r="G58" s="28">
        <v>-40664363</v>
      </c>
      <c r="H58" s="28">
        <v>-41410245</v>
      </c>
      <c r="I58" s="28">
        <v>-41921852</v>
      </c>
      <c r="J58" s="28">
        <v>-42311267</v>
      </c>
      <c r="K58" s="28">
        <v>-42477094</v>
      </c>
      <c r="L58" s="28">
        <v>-42297866</v>
      </c>
      <c r="M58" s="28">
        <v>-41785767</v>
      </c>
      <c r="N58" s="28">
        <v>-40904377</v>
      </c>
    </row>
    <row r="59" spans="1:14" ht="15" customHeight="1" x14ac:dyDescent="0.25">
      <c r="A59" s="27" t="s">
        <v>124</v>
      </c>
      <c r="B59" s="28">
        <v>42500000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ht="15" customHeight="1" x14ac:dyDescent="0.25">
      <c r="A60" s="27" t="s">
        <v>125</v>
      </c>
      <c r="B60" s="28">
        <v>25846990</v>
      </c>
      <c r="C60" s="28">
        <v>21754187</v>
      </c>
      <c r="D60" s="28">
        <v>18814767</v>
      </c>
      <c r="E60" s="28">
        <v>14778191</v>
      </c>
      <c r="F60" s="28">
        <v>8185066</v>
      </c>
      <c r="G60" s="28">
        <v>1835637</v>
      </c>
      <c r="H60" s="28">
        <v>1089755</v>
      </c>
      <c r="I60" s="28">
        <v>578148</v>
      </c>
      <c r="J60" s="28">
        <v>188733</v>
      </c>
      <c r="K60" s="28">
        <v>22906</v>
      </c>
      <c r="L60" s="28">
        <v>202134</v>
      </c>
      <c r="M60" s="28">
        <v>714234</v>
      </c>
      <c r="N60" s="28">
        <v>1595623</v>
      </c>
    </row>
    <row r="61" spans="1:14" ht="15" customHeight="1" x14ac:dyDescent="0.25">
      <c r="A61" s="27" t="s">
        <v>126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1:14" ht="15" customHeight="1" x14ac:dyDescent="0.25">
      <c r="A62" s="27" t="s">
        <v>127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 ht="15" customHeight="1" x14ac:dyDescent="0.25">
      <c r="A63" s="27" t="s">
        <v>128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ht="15" customHeight="1" x14ac:dyDescent="0.25">
      <c r="A64" s="27" t="s">
        <v>129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ht="15" customHeight="1" x14ac:dyDescent="0.25">
      <c r="A65" s="25" t="s">
        <v>130</v>
      </c>
      <c r="B65" s="28">
        <v>71907500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</row>
    <row r="66" spans="1:14" ht="15" customHeight="1" x14ac:dyDescent="0.25">
      <c r="A66" s="25" t="s">
        <v>131</v>
      </c>
      <c r="B66" s="28">
        <v>35000000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</row>
    <row r="67" spans="1:14" ht="15" customHeight="1" x14ac:dyDescent="0.25">
      <c r="A67" s="25" t="s">
        <v>132</v>
      </c>
      <c r="B67" s="26">
        <v>0</v>
      </c>
      <c r="C67" s="26">
        <v>0</v>
      </c>
      <c r="D67" s="28">
        <v>1080625</v>
      </c>
      <c r="E67" s="28">
        <v>1080625</v>
      </c>
      <c r="F67" s="28">
        <v>1080625</v>
      </c>
      <c r="G67" s="28">
        <v>1080625</v>
      </c>
      <c r="H67" s="28">
        <v>997500</v>
      </c>
      <c r="I67" s="28">
        <v>1995000</v>
      </c>
      <c r="J67" s="28">
        <v>2842875</v>
      </c>
      <c r="K67" s="28">
        <v>3690750</v>
      </c>
      <c r="L67" s="28">
        <v>4089750</v>
      </c>
      <c r="M67" s="28">
        <v>4488750</v>
      </c>
      <c r="N67" s="28">
        <v>4555250</v>
      </c>
    </row>
    <row r="68" spans="1:14" ht="15" customHeight="1" x14ac:dyDescent="0.25">
      <c r="A68" s="25" t="s">
        <v>133</v>
      </c>
      <c r="B68" s="28">
        <v>204167</v>
      </c>
      <c r="C68" s="28">
        <v>204167</v>
      </c>
      <c r="D68" s="28">
        <v>210470</v>
      </c>
      <c r="E68" s="28">
        <v>216774</v>
      </c>
      <c r="F68" s="28">
        <v>223078</v>
      </c>
      <c r="G68" s="28">
        <v>229381</v>
      </c>
      <c r="H68" s="28">
        <v>235200</v>
      </c>
      <c r="I68" s="28">
        <v>246838</v>
      </c>
      <c r="J68" s="28">
        <v>263421</v>
      </c>
      <c r="K68" s="28">
        <v>284950</v>
      </c>
      <c r="L68" s="28">
        <v>308807</v>
      </c>
      <c r="M68" s="28">
        <v>334992</v>
      </c>
      <c r="N68" s="28">
        <v>361564</v>
      </c>
    </row>
    <row r="69" spans="1:14" ht="15" customHeight="1" x14ac:dyDescent="0.25">
      <c r="A69" s="25" t="s">
        <v>134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</row>
    <row r="70" spans="1:14" ht="15" customHeight="1" thickBot="1" x14ac:dyDescent="0.3">
      <c r="A70" s="33" t="s">
        <v>135</v>
      </c>
      <c r="B70" s="29">
        <v>35000000</v>
      </c>
      <c r="C70" s="29">
        <v>35000000</v>
      </c>
      <c r="D70" s="29">
        <v>36080625</v>
      </c>
      <c r="E70" s="29">
        <v>37161250</v>
      </c>
      <c r="F70" s="29">
        <v>38241875</v>
      </c>
      <c r="G70" s="29">
        <v>39322500</v>
      </c>
      <c r="H70" s="29">
        <v>40320000</v>
      </c>
      <c r="I70" s="29">
        <v>42315000</v>
      </c>
      <c r="J70" s="29">
        <v>45157875</v>
      </c>
      <c r="K70" s="29">
        <v>48848625</v>
      </c>
      <c r="L70" s="29">
        <v>52938375</v>
      </c>
      <c r="M70" s="29">
        <v>57427125</v>
      </c>
      <c r="N70" s="29">
        <v>61982375</v>
      </c>
    </row>
    <row r="71" spans="1:14" ht="18" x14ac:dyDescent="0.25">
      <c r="A71" s="10"/>
    </row>
    <row r="72" spans="1:14" ht="21" x14ac:dyDescent="0.25">
      <c r="A72" s="80" t="s">
        <v>185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</row>
    <row r="73" spans="1:14" ht="21" x14ac:dyDescent="0.25">
      <c r="A73" s="80" t="s">
        <v>57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</row>
    <row r="74" spans="1:14" ht="21" x14ac:dyDescent="0.25">
      <c r="A74" s="80" t="s">
        <v>9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</row>
    <row r="75" spans="1:14" ht="21" x14ac:dyDescent="0.25">
      <c r="A75" s="80" t="s">
        <v>10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</row>
    <row r="76" spans="1:14" ht="21.75" thickBot="1" x14ac:dyDescent="0.3">
      <c r="A76" s="81" t="s">
        <v>11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</row>
    <row r="77" spans="1:14" ht="24" thickBot="1" x14ac:dyDescent="0.3">
      <c r="A77" s="24" t="s">
        <v>12</v>
      </c>
      <c r="B77" s="23" t="s">
        <v>44</v>
      </c>
      <c r="C77" s="23" t="s">
        <v>45</v>
      </c>
      <c r="D77" s="23" t="s">
        <v>46</v>
      </c>
      <c r="E77" s="23" t="s">
        <v>47</v>
      </c>
      <c r="F77" s="23" t="s">
        <v>48</v>
      </c>
      <c r="G77" s="23" t="s">
        <v>49</v>
      </c>
      <c r="H77" s="23" t="s">
        <v>50</v>
      </c>
      <c r="I77" s="23" t="s">
        <v>51</v>
      </c>
      <c r="J77" s="23" t="s">
        <v>52</v>
      </c>
      <c r="K77" s="23" t="s">
        <v>53</v>
      </c>
      <c r="L77" s="23" t="s">
        <v>54</v>
      </c>
      <c r="M77" s="23" t="s">
        <v>55</v>
      </c>
      <c r="N77" s="23" t="s">
        <v>77</v>
      </c>
    </row>
    <row r="78" spans="1:14" ht="15" customHeight="1" x14ac:dyDescent="0.25">
      <c r="A78" s="25" t="s">
        <v>79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1:14" ht="15" customHeight="1" x14ac:dyDescent="0.25">
      <c r="A79" s="27" t="s">
        <v>80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spans="1:14" ht="15" customHeight="1" x14ac:dyDescent="0.25">
      <c r="A80" s="27" t="s">
        <v>81</v>
      </c>
      <c r="B80" s="28">
        <v>50000</v>
      </c>
      <c r="C80" s="28">
        <v>50000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8">
        <v>1350000</v>
      </c>
    </row>
    <row r="81" spans="1:14" ht="15" customHeight="1" x14ac:dyDescent="0.25">
      <c r="A81" s="27" t="s">
        <v>82</v>
      </c>
      <c r="B81" s="28">
        <v>300000</v>
      </c>
      <c r="C81" s="28">
        <v>150000</v>
      </c>
      <c r="D81" s="28">
        <v>150000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8">
        <v>4050000</v>
      </c>
    </row>
    <row r="82" spans="1:14" ht="15" customHeight="1" x14ac:dyDescent="0.25">
      <c r="A82" s="27" t="s">
        <v>83</v>
      </c>
      <c r="B82" s="50">
        <v>4143144</v>
      </c>
      <c r="C82" s="50">
        <v>4491550</v>
      </c>
      <c r="D82" s="50">
        <v>3878369</v>
      </c>
      <c r="E82" s="50">
        <v>3482188</v>
      </c>
      <c r="F82" s="50">
        <v>2922569</v>
      </c>
      <c r="G82" s="50">
        <v>2354156</v>
      </c>
      <c r="H82" s="50">
        <v>1855038</v>
      </c>
      <c r="I82" s="50">
        <v>1275925</v>
      </c>
      <c r="J82" s="50">
        <v>881669</v>
      </c>
      <c r="K82" s="50">
        <v>533263</v>
      </c>
      <c r="L82" s="50">
        <v>316531</v>
      </c>
      <c r="M82" s="49">
        <v>0</v>
      </c>
      <c r="N82" s="50">
        <v>40198500</v>
      </c>
    </row>
    <row r="83" spans="1:14" ht="15" customHeight="1" thickBot="1" x14ac:dyDescent="0.3">
      <c r="A83" s="27" t="s">
        <v>84</v>
      </c>
      <c r="B83" s="21">
        <v>0</v>
      </c>
      <c r="C83" s="21">
        <v>0</v>
      </c>
      <c r="D83" s="22">
        <v>22917900</v>
      </c>
      <c r="E83" s="22">
        <v>19505100</v>
      </c>
      <c r="F83" s="22">
        <v>15230850</v>
      </c>
      <c r="G83" s="22">
        <v>15441900</v>
      </c>
      <c r="H83" s="22">
        <v>13778850</v>
      </c>
      <c r="I83" s="22">
        <v>15698700</v>
      </c>
      <c r="J83" s="22">
        <v>10662150</v>
      </c>
      <c r="K83" s="22">
        <v>9561750</v>
      </c>
      <c r="L83" s="22">
        <v>5801550</v>
      </c>
      <c r="M83" s="22">
        <v>8196750</v>
      </c>
      <c r="N83" s="22">
        <v>136795500</v>
      </c>
    </row>
    <row r="84" spans="1:14" ht="15" customHeight="1" thickBot="1" x14ac:dyDescent="0.3">
      <c r="A84" s="48" t="s">
        <v>85</v>
      </c>
      <c r="B84" s="22">
        <v>4496144</v>
      </c>
      <c r="C84" s="22">
        <v>4691550</v>
      </c>
      <c r="D84" s="22">
        <v>26945269</v>
      </c>
      <c r="E84" s="22">
        <v>22987288</v>
      </c>
      <c r="F84" s="22">
        <v>18153419</v>
      </c>
      <c r="G84" s="22">
        <v>17769056</v>
      </c>
      <c r="H84" s="22">
        <v>15633888</v>
      </c>
      <c r="I84" s="22">
        <v>16974625</v>
      </c>
      <c r="J84" s="22">
        <v>11543819</v>
      </c>
      <c r="K84" s="22">
        <v>10095013</v>
      </c>
      <c r="L84" s="22">
        <v>6118081</v>
      </c>
      <c r="M84" s="22">
        <v>8196750</v>
      </c>
      <c r="N84" s="22">
        <v>182394000</v>
      </c>
    </row>
    <row r="85" spans="1:14" ht="15" customHeight="1" x14ac:dyDescent="0.25">
      <c r="A85" s="27" t="s">
        <v>86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spans="1:14" ht="15" customHeight="1" x14ac:dyDescent="0.25">
      <c r="A86" s="27" t="s">
        <v>87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8">
        <v>50000000</v>
      </c>
    </row>
    <row r="87" spans="1:14" ht="15" customHeight="1" x14ac:dyDescent="0.25">
      <c r="A87" s="27" t="s">
        <v>88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8">
        <v>3000000</v>
      </c>
    </row>
    <row r="88" spans="1:14" ht="15" customHeight="1" x14ac:dyDescent="0.25">
      <c r="A88" s="27" t="s">
        <v>89</v>
      </c>
      <c r="B88" s="26">
        <v>0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8">
        <v>2300000</v>
      </c>
    </row>
    <row r="89" spans="1:14" ht="15" customHeight="1" x14ac:dyDescent="0.25">
      <c r="A89" s="27" t="s">
        <v>90</v>
      </c>
      <c r="B89" s="26">
        <v>0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8">
        <v>2900000</v>
      </c>
    </row>
    <row r="90" spans="1:14" ht="15" customHeight="1" x14ac:dyDescent="0.25">
      <c r="A90" s="27" t="s">
        <v>91</v>
      </c>
      <c r="B90" s="26">
        <v>0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8">
        <v>500000</v>
      </c>
    </row>
    <row r="91" spans="1:14" ht="15" customHeight="1" x14ac:dyDescent="0.25">
      <c r="A91" s="27" t="s">
        <v>92</v>
      </c>
      <c r="B91" s="26">
        <v>0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8">
        <v>3000000</v>
      </c>
    </row>
    <row r="92" spans="1:14" ht="15" customHeight="1" x14ac:dyDescent="0.25">
      <c r="A92" s="27" t="s">
        <v>93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8">
        <v>459000</v>
      </c>
    </row>
    <row r="93" spans="1:14" ht="15" customHeight="1" x14ac:dyDescent="0.25">
      <c r="A93" s="27" t="s">
        <v>94</v>
      </c>
      <c r="B93" s="26">
        <v>0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8">
        <v>621000</v>
      </c>
    </row>
    <row r="94" spans="1:14" ht="15" customHeight="1" x14ac:dyDescent="0.25">
      <c r="A94" s="27" t="s">
        <v>95</v>
      </c>
      <c r="B94" s="26">
        <v>0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8">
        <v>675000</v>
      </c>
    </row>
    <row r="95" spans="1:14" ht="15" customHeight="1" x14ac:dyDescent="0.25">
      <c r="A95" s="27" t="s">
        <v>96</v>
      </c>
      <c r="B95" s="28">
        <v>5082500</v>
      </c>
      <c r="C95" s="28">
        <v>3728750</v>
      </c>
      <c r="D95" s="28">
        <v>2517500</v>
      </c>
      <c r="E95" s="28">
        <v>1520000</v>
      </c>
      <c r="F95" s="28">
        <v>950000</v>
      </c>
      <c r="G95" s="28">
        <v>380000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8">
        <v>52725000</v>
      </c>
    </row>
    <row r="96" spans="1:14" ht="15" customHeight="1" x14ac:dyDescent="0.25">
      <c r="A96" s="27" t="s">
        <v>97</v>
      </c>
      <c r="B96" s="26">
        <v>0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8">
        <v>600000</v>
      </c>
    </row>
    <row r="97" spans="1:14" ht="15" customHeight="1" x14ac:dyDescent="0.25">
      <c r="A97" s="27" t="s">
        <v>98</v>
      </c>
      <c r="B97" s="28">
        <v>220000</v>
      </c>
      <c r="C97" s="28">
        <v>220000</v>
      </c>
      <c r="D97" s="28">
        <v>220000</v>
      </c>
      <c r="E97" s="28">
        <v>220000</v>
      </c>
      <c r="F97" s="28">
        <v>220000</v>
      </c>
      <c r="G97" s="28">
        <v>220000</v>
      </c>
      <c r="H97" s="28">
        <v>220000</v>
      </c>
      <c r="I97" s="28">
        <v>220000</v>
      </c>
      <c r="J97" s="28">
        <v>220000</v>
      </c>
      <c r="K97" s="28">
        <v>220000</v>
      </c>
      <c r="L97" s="28">
        <v>220000</v>
      </c>
      <c r="M97" s="28">
        <v>220000</v>
      </c>
      <c r="N97" s="28">
        <v>5280000</v>
      </c>
    </row>
    <row r="98" spans="1:14" ht="15" customHeight="1" x14ac:dyDescent="0.25">
      <c r="A98" s="27" t="s">
        <v>63</v>
      </c>
      <c r="B98" s="28">
        <v>273591</v>
      </c>
      <c r="C98" s="28">
        <v>273591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8">
        <v>5471820</v>
      </c>
    </row>
    <row r="99" spans="1:14" ht="15" customHeight="1" x14ac:dyDescent="0.25">
      <c r="A99" s="27" t="s">
        <v>99</v>
      </c>
      <c r="B99" s="26">
        <v>0</v>
      </c>
      <c r="C99" s="26">
        <v>0</v>
      </c>
      <c r="D99" s="28">
        <v>250000</v>
      </c>
      <c r="E99" s="28">
        <v>200000</v>
      </c>
      <c r="F99" s="28">
        <v>150000</v>
      </c>
      <c r="G99" s="28">
        <v>150000</v>
      </c>
      <c r="H99" s="28">
        <v>150000</v>
      </c>
      <c r="I99" s="28">
        <v>150000</v>
      </c>
      <c r="J99" s="28">
        <v>100000</v>
      </c>
      <c r="K99" s="28">
        <v>100000</v>
      </c>
      <c r="L99" s="28">
        <v>50000</v>
      </c>
      <c r="M99" s="28">
        <v>50000</v>
      </c>
      <c r="N99" s="28">
        <v>1350000</v>
      </c>
    </row>
    <row r="100" spans="1:14" ht="15" customHeight="1" x14ac:dyDescent="0.25">
      <c r="A100" s="27" t="s">
        <v>100</v>
      </c>
      <c r="B100" s="26">
        <v>0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8">
        <v>4225000</v>
      </c>
    </row>
    <row r="101" spans="1:14" ht="15" customHeight="1" x14ac:dyDescent="0.25">
      <c r="A101" s="27" t="s">
        <v>65</v>
      </c>
      <c r="B101" s="28">
        <v>80000</v>
      </c>
      <c r="C101" s="28">
        <v>80000</v>
      </c>
      <c r="D101" s="28">
        <v>80000</v>
      </c>
      <c r="E101" s="28">
        <v>80000</v>
      </c>
      <c r="F101" s="28">
        <v>80000</v>
      </c>
      <c r="G101" s="28">
        <v>80000</v>
      </c>
      <c r="H101" s="28">
        <v>80000</v>
      </c>
      <c r="I101" s="28">
        <v>80000</v>
      </c>
      <c r="J101" s="28">
        <v>80000</v>
      </c>
      <c r="K101" s="28">
        <v>80000</v>
      </c>
      <c r="L101" s="28">
        <v>80000</v>
      </c>
      <c r="M101" s="28">
        <v>80000</v>
      </c>
      <c r="N101" s="28">
        <v>1520000</v>
      </c>
    </row>
    <row r="102" spans="1:14" ht="15" customHeight="1" x14ac:dyDescent="0.25">
      <c r="A102" s="27" t="s">
        <v>67</v>
      </c>
      <c r="B102" s="26">
        <v>0</v>
      </c>
      <c r="C102" s="26">
        <v>0</v>
      </c>
      <c r="D102" s="28">
        <v>1008388</v>
      </c>
      <c r="E102" s="28">
        <v>858224</v>
      </c>
      <c r="F102" s="28">
        <v>670157</v>
      </c>
      <c r="G102" s="28">
        <v>679444</v>
      </c>
      <c r="H102" s="28">
        <v>606269</v>
      </c>
      <c r="I102" s="28">
        <v>690743</v>
      </c>
      <c r="J102" s="28">
        <v>469135</v>
      </c>
      <c r="K102" s="28">
        <v>420717</v>
      </c>
      <c r="L102" s="28">
        <v>255268</v>
      </c>
      <c r="M102" s="28">
        <v>360657</v>
      </c>
      <c r="N102" s="28">
        <v>6019002</v>
      </c>
    </row>
    <row r="103" spans="1:14" ht="15" customHeight="1" x14ac:dyDescent="0.25">
      <c r="A103" s="27" t="s">
        <v>101</v>
      </c>
      <c r="B103" s="26">
        <v>0</v>
      </c>
      <c r="C103" s="26">
        <v>0</v>
      </c>
      <c r="D103" s="28">
        <v>305572</v>
      </c>
      <c r="E103" s="28">
        <v>260068</v>
      </c>
      <c r="F103" s="28">
        <v>203078</v>
      </c>
      <c r="G103" s="28">
        <v>205892</v>
      </c>
      <c r="H103" s="28">
        <v>183718</v>
      </c>
      <c r="I103" s="28">
        <v>209316</v>
      </c>
      <c r="J103" s="28">
        <v>142162</v>
      </c>
      <c r="K103" s="28">
        <v>127490</v>
      </c>
      <c r="L103" s="28">
        <v>77354</v>
      </c>
      <c r="M103" s="28">
        <v>109290</v>
      </c>
      <c r="N103" s="28">
        <v>1823940</v>
      </c>
    </row>
    <row r="104" spans="1:14" ht="15" customHeight="1" x14ac:dyDescent="0.25">
      <c r="A104" s="27" t="s">
        <v>102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8">
        <v>550000</v>
      </c>
    </row>
    <row r="105" spans="1:14" ht="15" customHeight="1" x14ac:dyDescent="0.25">
      <c r="A105" s="27" t="s">
        <v>103</v>
      </c>
      <c r="B105" s="28">
        <v>254125</v>
      </c>
      <c r="C105" s="28">
        <v>186438</v>
      </c>
      <c r="D105" s="28">
        <v>125875</v>
      </c>
      <c r="E105" s="28">
        <v>76000</v>
      </c>
      <c r="F105" s="28">
        <v>47500</v>
      </c>
      <c r="G105" s="28">
        <v>19000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8">
        <v>2636250</v>
      </c>
    </row>
    <row r="106" spans="1:14" ht="15" customHeight="1" x14ac:dyDescent="0.25">
      <c r="A106" s="27" t="s">
        <v>104</v>
      </c>
      <c r="B106" s="26">
        <v>0</v>
      </c>
      <c r="C106" s="26">
        <v>0</v>
      </c>
      <c r="D106" s="28">
        <v>305572</v>
      </c>
      <c r="E106" s="28">
        <v>260068</v>
      </c>
      <c r="F106" s="28">
        <v>203078</v>
      </c>
      <c r="G106" s="28">
        <v>205892</v>
      </c>
      <c r="H106" s="28">
        <v>183718</v>
      </c>
      <c r="I106" s="28">
        <v>209316</v>
      </c>
      <c r="J106" s="28">
        <v>142162</v>
      </c>
      <c r="K106" s="28">
        <v>127490</v>
      </c>
      <c r="L106" s="28">
        <v>77354</v>
      </c>
      <c r="M106" s="28">
        <v>109290</v>
      </c>
      <c r="N106" s="28">
        <v>1823940</v>
      </c>
    </row>
    <row r="107" spans="1:14" ht="15" customHeight="1" thickBot="1" x14ac:dyDescent="0.3">
      <c r="A107" s="27" t="s">
        <v>105</v>
      </c>
      <c r="B107" s="21">
        <v>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2">
        <v>7419545</v>
      </c>
      <c r="N107" s="22">
        <v>7419545</v>
      </c>
    </row>
    <row r="108" spans="1:14" ht="15" customHeight="1" thickBot="1" x14ac:dyDescent="0.3">
      <c r="A108" s="27" t="s">
        <v>107</v>
      </c>
      <c r="B108" s="29">
        <v>5910216</v>
      </c>
      <c r="C108" s="29">
        <v>4488779</v>
      </c>
      <c r="D108" s="29">
        <v>4812907</v>
      </c>
      <c r="E108" s="29">
        <v>3474360</v>
      </c>
      <c r="F108" s="29">
        <v>2523813</v>
      </c>
      <c r="G108" s="29">
        <v>1940228</v>
      </c>
      <c r="H108" s="29">
        <v>1423705</v>
      </c>
      <c r="I108" s="29">
        <v>1559375</v>
      </c>
      <c r="J108" s="29">
        <v>1153459</v>
      </c>
      <c r="K108" s="29">
        <v>1075697</v>
      </c>
      <c r="L108" s="29">
        <v>759979</v>
      </c>
      <c r="M108" s="29">
        <v>8348782</v>
      </c>
      <c r="N108" s="29">
        <v>154899497</v>
      </c>
    </row>
    <row r="109" spans="1:14" ht="15" customHeight="1" thickBot="1" x14ac:dyDescent="0.3">
      <c r="A109" s="33" t="s">
        <v>108</v>
      </c>
      <c r="B109" s="29">
        <v>-1417072</v>
      </c>
      <c r="C109" s="29">
        <v>202772</v>
      </c>
      <c r="D109" s="29">
        <v>22133362</v>
      </c>
      <c r="E109" s="29">
        <v>19512927</v>
      </c>
      <c r="F109" s="29">
        <v>15629605</v>
      </c>
      <c r="G109" s="29">
        <v>15855829</v>
      </c>
      <c r="H109" s="29">
        <v>14210182</v>
      </c>
      <c r="I109" s="29">
        <v>15415250</v>
      </c>
      <c r="J109" s="29">
        <v>10390360</v>
      </c>
      <c r="K109" s="29">
        <v>9019316</v>
      </c>
      <c r="L109" s="29">
        <v>5358105</v>
      </c>
      <c r="M109" s="30" t="s">
        <v>137</v>
      </c>
      <c r="N109" s="29">
        <v>27494503</v>
      </c>
    </row>
    <row r="110" spans="1:14" ht="21" x14ac:dyDescent="0.25">
      <c r="A110" s="2"/>
    </row>
    <row r="111" spans="1:14" ht="21" x14ac:dyDescent="0.25">
      <c r="A111" s="80" t="s">
        <v>185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</row>
    <row r="112" spans="1:14" ht="21" x14ac:dyDescent="0.25">
      <c r="A112" s="80" t="s">
        <v>57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</row>
    <row r="113" spans="1:14" ht="21" x14ac:dyDescent="0.25">
      <c r="A113" s="80" t="s">
        <v>9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</row>
    <row r="114" spans="1:14" ht="21" x14ac:dyDescent="0.25">
      <c r="A114" s="80" t="s">
        <v>10</v>
      </c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</row>
    <row r="115" spans="1:14" ht="21.75" thickBot="1" x14ac:dyDescent="0.3">
      <c r="A115" s="81" t="s">
        <v>11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</row>
    <row r="116" spans="1:14" ht="24" thickBot="1" x14ac:dyDescent="0.3">
      <c r="A116" s="24" t="s">
        <v>12</v>
      </c>
      <c r="B116" s="23" t="s">
        <v>44</v>
      </c>
      <c r="C116" s="23" t="s">
        <v>45</v>
      </c>
      <c r="D116" s="23" t="s">
        <v>46</v>
      </c>
      <c r="E116" s="23" t="s">
        <v>47</v>
      </c>
      <c r="F116" s="23" t="s">
        <v>48</v>
      </c>
      <c r="G116" s="23" t="s">
        <v>49</v>
      </c>
      <c r="H116" s="23" t="s">
        <v>50</v>
      </c>
      <c r="I116" s="23" t="s">
        <v>51</v>
      </c>
      <c r="J116" s="23" t="s">
        <v>52</v>
      </c>
      <c r="K116" s="23" t="s">
        <v>53</v>
      </c>
      <c r="L116" s="23" t="s">
        <v>54</v>
      </c>
      <c r="M116" s="23" t="s">
        <v>55</v>
      </c>
      <c r="N116" s="23" t="s">
        <v>77</v>
      </c>
    </row>
    <row r="117" spans="1:14" ht="23.25" x14ac:dyDescent="0.25">
      <c r="A117" s="25" t="s">
        <v>110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</row>
    <row r="118" spans="1:14" ht="23.25" x14ac:dyDescent="0.25">
      <c r="A118" s="27" t="s">
        <v>111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</row>
    <row r="119" spans="1:14" ht="24" thickBot="1" x14ac:dyDescent="0.3">
      <c r="A119" s="27" t="s">
        <v>112</v>
      </c>
      <c r="B119" s="22">
        <v>3557750</v>
      </c>
      <c r="C119" s="22">
        <v>2610125</v>
      </c>
      <c r="D119" s="22">
        <v>1762250</v>
      </c>
      <c r="E119" s="22">
        <v>1064000</v>
      </c>
      <c r="F119" s="22">
        <v>665000</v>
      </c>
      <c r="G119" s="22">
        <v>266000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2">
        <v>71907500</v>
      </c>
    </row>
    <row r="120" spans="1:14" ht="24" thickBot="1" x14ac:dyDescent="0.3">
      <c r="A120" s="48" t="s">
        <v>113</v>
      </c>
      <c r="B120" s="22">
        <v>3557750</v>
      </c>
      <c r="C120" s="22">
        <v>2610125</v>
      </c>
      <c r="D120" s="22">
        <v>1762250</v>
      </c>
      <c r="E120" s="22">
        <v>1064000</v>
      </c>
      <c r="F120" s="22">
        <v>665000</v>
      </c>
      <c r="G120" s="22">
        <v>266000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2">
        <v>71907500</v>
      </c>
    </row>
    <row r="121" spans="1:14" ht="23.25" x14ac:dyDescent="0.25">
      <c r="A121" s="27" t="s">
        <v>114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</row>
    <row r="122" spans="1:14" ht="23.25" x14ac:dyDescent="0.25">
      <c r="A122" s="27" t="s">
        <v>115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8">
        <v>898844</v>
      </c>
    </row>
    <row r="123" spans="1:14" ht="23.25" x14ac:dyDescent="0.25">
      <c r="A123" s="27" t="s">
        <v>116</v>
      </c>
      <c r="B123" s="28">
        <v>382317</v>
      </c>
      <c r="C123" s="28">
        <v>397542</v>
      </c>
      <c r="D123" s="28">
        <v>314242</v>
      </c>
      <c r="E123" s="28">
        <v>240802</v>
      </c>
      <c r="F123" s="28">
        <v>182489</v>
      </c>
      <c r="G123" s="28">
        <v>120986</v>
      </c>
      <c r="H123" s="28">
        <v>64726</v>
      </c>
      <c r="I123" s="26">
        <v>619</v>
      </c>
      <c r="J123" s="26">
        <v>0</v>
      </c>
      <c r="K123" s="26">
        <v>0</v>
      </c>
      <c r="L123" s="26">
        <v>0</v>
      </c>
      <c r="M123" s="26">
        <v>0</v>
      </c>
      <c r="N123" s="28">
        <v>5027529</v>
      </c>
    </row>
    <row r="124" spans="1:14" ht="24" thickBot="1" x14ac:dyDescent="0.3">
      <c r="A124" s="27" t="s">
        <v>117</v>
      </c>
      <c r="B124" s="21">
        <v>0</v>
      </c>
      <c r="C124" s="21">
        <v>0</v>
      </c>
      <c r="D124" s="22">
        <v>16042530</v>
      </c>
      <c r="E124" s="22">
        <v>13653570</v>
      </c>
      <c r="F124" s="22">
        <v>10661595</v>
      </c>
      <c r="G124" s="22">
        <v>10809330</v>
      </c>
      <c r="H124" s="22">
        <v>9648195</v>
      </c>
      <c r="I124" s="22">
        <v>10989090</v>
      </c>
      <c r="J124" s="22">
        <v>106190</v>
      </c>
      <c r="K124" s="21">
        <v>0</v>
      </c>
      <c r="L124" s="21">
        <v>0</v>
      </c>
      <c r="M124" s="21">
        <v>0</v>
      </c>
      <c r="N124" s="22">
        <v>71907500</v>
      </c>
    </row>
    <row r="125" spans="1:14" ht="47.25" thickBot="1" x14ac:dyDescent="0.3">
      <c r="A125" s="48" t="s">
        <v>118</v>
      </c>
      <c r="B125" s="29">
        <v>382317</v>
      </c>
      <c r="C125" s="29">
        <v>397542</v>
      </c>
      <c r="D125" s="29">
        <v>16356772</v>
      </c>
      <c r="E125" s="29">
        <v>13894372</v>
      </c>
      <c r="F125" s="29">
        <v>10844084</v>
      </c>
      <c r="G125" s="29">
        <v>10930316</v>
      </c>
      <c r="H125" s="29">
        <v>9709918</v>
      </c>
      <c r="I125" s="29">
        <v>10989709</v>
      </c>
      <c r="J125" s="29">
        <v>106190</v>
      </c>
      <c r="K125" s="30">
        <v>0</v>
      </c>
      <c r="L125" s="30">
        <v>0</v>
      </c>
      <c r="M125" s="30">
        <v>0</v>
      </c>
      <c r="N125" s="29">
        <v>77833873</v>
      </c>
    </row>
    <row r="126" spans="1:14" ht="24" thickBot="1" x14ac:dyDescent="0.3">
      <c r="A126" s="27" t="s">
        <v>119</v>
      </c>
      <c r="B126" s="22">
        <v>3175433</v>
      </c>
      <c r="C126" s="22">
        <v>2212582</v>
      </c>
      <c r="D126" s="22">
        <v>-14594522</v>
      </c>
      <c r="E126" s="22">
        <v>-12830372</v>
      </c>
      <c r="F126" s="22">
        <v>-10179084</v>
      </c>
      <c r="G126" s="22">
        <v>-10664316</v>
      </c>
      <c r="H126" s="22">
        <v>-9709918</v>
      </c>
      <c r="I126" s="22">
        <v>-10989709</v>
      </c>
      <c r="J126" s="22">
        <v>-106190</v>
      </c>
      <c r="K126" s="21">
        <v>0</v>
      </c>
      <c r="L126" s="21">
        <v>0</v>
      </c>
      <c r="M126" s="21">
        <v>0</v>
      </c>
      <c r="N126" s="22">
        <v>-5926373</v>
      </c>
    </row>
    <row r="127" spans="1:14" ht="24" thickBot="1" x14ac:dyDescent="0.3">
      <c r="A127" s="51" t="s">
        <v>121</v>
      </c>
      <c r="B127" s="31">
        <v>1758360</v>
      </c>
      <c r="C127" s="31">
        <v>2415353</v>
      </c>
      <c r="D127" s="31">
        <v>7538841</v>
      </c>
      <c r="E127" s="31">
        <v>6682555</v>
      </c>
      <c r="F127" s="31">
        <v>5450522</v>
      </c>
      <c r="G127" s="31">
        <v>5191513</v>
      </c>
      <c r="H127" s="31">
        <v>4500265</v>
      </c>
      <c r="I127" s="31">
        <v>4425541</v>
      </c>
      <c r="J127" s="31">
        <v>10284170</v>
      </c>
      <c r="K127" s="31">
        <v>9019316</v>
      </c>
      <c r="L127" s="31">
        <v>5358105</v>
      </c>
      <c r="M127" s="31">
        <v>-152032</v>
      </c>
      <c r="N127" s="31">
        <v>21568131</v>
      </c>
    </row>
    <row r="128" spans="1:14" ht="23.25" x14ac:dyDescent="0.25">
      <c r="A128" s="27" t="s">
        <v>123</v>
      </c>
      <c r="B128" s="28">
        <v>-39146017</v>
      </c>
      <c r="C128" s="28">
        <v>-36730663</v>
      </c>
      <c r="D128" s="28">
        <v>-29191823</v>
      </c>
      <c r="E128" s="28">
        <v>-22509268</v>
      </c>
      <c r="F128" s="28">
        <v>-17058746</v>
      </c>
      <c r="G128" s="28">
        <v>-11867234</v>
      </c>
      <c r="H128" s="28">
        <v>-7366969</v>
      </c>
      <c r="I128" s="28">
        <v>-2941429</v>
      </c>
      <c r="J128" s="28">
        <v>7342742</v>
      </c>
      <c r="K128" s="28">
        <v>16362057</v>
      </c>
      <c r="L128" s="28">
        <v>21720162</v>
      </c>
      <c r="M128" s="28">
        <v>21568131</v>
      </c>
      <c r="N128" s="26"/>
    </row>
    <row r="129" spans="1:14" ht="23.25" x14ac:dyDescent="0.25">
      <c r="A129" s="27" t="s">
        <v>124</v>
      </c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</row>
    <row r="130" spans="1:14" ht="23.25" x14ac:dyDescent="0.25">
      <c r="A130" s="27" t="s">
        <v>125</v>
      </c>
      <c r="B130" s="28">
        <v>3353986</v>
      </c>
      <c r="C130" s="28">
        <v>5769337</v>
      </c>
      <c r="D130" s="28">
        <v>13308177</v>
      </c>
      <c r="E130" s="28">
        <v>19990732</v>
      </c>
      <c r="F130" s="28">
        <v>25441254</v>
      </c>
      <c r="G130" s="28">
        <v>30632766</v>
      </c>
      <c r="H130" s="28">
        <v>35133031</v>
      </c>
      <c r="I130" s="28">
        <v>39558572</v>
      </c>
      <c r="J130" s="28">
        <v>49842742</v>
      </c>
      <c r="K130" s="28">
        <v>58862057</v>
      </c>
      <c r="L130" s="28">
        <v>64220162</v>
      </c>
      <c r="M130" s="28">
        <v>64068131</v>
      </c>
      <c r="N130" s="26"/>
    </row>
    <row r="131" spans="1:14" ht="23.25" x14ac:dyDescent="0.25">
      <c r="A131" s="27" t="s">
        <v>126</v>
      </c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</row>
    <row r="132" spans="1:14" ht="23.25" x14ac:dyDescent="0.25">
      <c r="A132" s="27" t="s">
        <v>127</v>
      </c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</row>
    <row r="133" spans="1:14" ht="23.25" x14ac:dyDescent="0.25">
      <c r="A133" s="27" t="s">
        <v>128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</row>
    <row r="134" spans="1:14" ht="23.25" x14ac:dyDescent="0.25">
      <c r="A134" s="27" t="s">
        <v>129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</row>
    <row r="135" spans="1:14" ht="23.25" x14ac:dyDescent="0.25">
      <c r="A135" s="27" t="s">
        <v>130</v>
      </c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</row>
    <row r="136" spans="1:14" ht="23.25" x14ac:dyDescent="0.25">
      <c r="A136" s="27" t="s">
        <v>131</v>
      </c>
      <c r="B136" s="26">
        <v>0</v>
      </c>
      <c r="C136" s="26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8">
        <v>35000000</v>
      </c>
    </row>
    <row r="137" spans="1:14" ht="23.25" x14ac:dyDescent="0.25">
      <c r="A137" s="27" t="s">
        <v>132</v>
      </c>
      <c r="B137" s="28">
        <v>3557750</v>
      </c>
      <c r="C137" s="28">
        <v>2610125</v>
      </c>
      <c r="D137" s="28">
        <v>1762250</v>
      </c>
      <c r="E137" s="28">
        <v>1064000</v>
      </c>
      <c r="F137" s="28">
        <v>665000</v>
      </c>
      <c r="G137" s="28">
        <v>266000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8">
        <v>36907500</v>
      </c>
    </row>
    <row r="138" spans="1:14" ht="23.25" x14ac:dyDescent="0.25">
      <c r="A138" s="27" t="s">
        <v>133</v>
      </c>
      <c r="B138" s="28">
        <v>382317</v>
      </c>
      <c r="C138" s="28">
        <v>397543</v>
      </c>
      <c r="D138" s="28">
        <v>314242</v>
      </c>
      <c r="E138" s="28">
        <v>240802</v>
      </c>
      <c r="F138" s="28">
        <v>182489</v>
      </c>
      <c r="G138" s="28">
        <v>120986</v>
      </c>
      <c r="H138" s="28">
        <v>64723</v>
      </c>
      <c r="I138" s="26">
        <v>619</v>
      </c>
      <c r="J138" s="26">
        <v>0</v>
      </c>
      <c r="K138" s="26">
        <v>0</v>
      </c>
      <c r="L138" s="26">
        <v>0</v>
      </c>
      <c r="M138" s="26">
        <v>0</v>
      </c>
      <c r="N138" s="28">
        <v>5027529</v>
      </c>
    </row>
    <row r="139" spans="1:14" ht="23.25" x14ac:dyDescent="0.25">
      <c r="A139" s="27" t="s">
        <v>134</v>
      </c>
      <c r="B139" s="26">
        <v>0</v>
      </c>
      <c r="C139" s="26">
        <v>0</v>
      </c>
      <c r="D139" s="28">
        <v>16042530</v>
      </c>
      <c r="E139" s="28">
        <v>13653570</v>
      </c>
      <c r="F139" s="28">
        <v>10661595</v>
      </c>
      <c r="G139" s="28">
        <v>10809330</v>
      </c>
      <c r="H139" s="28">
        <v>9645195</v>
      </c>
      <c r="I139" s="28">
        <v>10989090</v>
      </c>
      <c r="J139" s="28">
        <v>106190</v>
      </c>
      <c r="K139" s="26">
        <v>0</v>
      </c>
      <c r="L139" s="26">
        <v>0</v>
      </c>
      <c r="M139" s="26">
        <v>0</v>
      </c>
      <c r="N139" s="28">
        <v>71907500</v>
      </c>
    </row>
    <row r="140" spans="1:14" ht="24" thickBot="1" x14ac:dyDescent="0.3">
      <c r="A140" s="33" t="s">
        <v>135</v>
      </c>
      <c r="B140" s="29">
        <v>65540125</v>
      </c>
      <c r="C140" s="29">
        <v>68150250</v>
      </c>
      <c r="D140" s="29">
        <v>53869970</v>
      </c>
      <c r="E140" s="29">
        <v>41280400</v>
      </c>
      <c r="F140" s="29">
        <v>31283805</v>
      </c>
      <c r="G140" s="29">
        <v>20740475</v>
      </c>
      <c r="H140" s="29">
        <v>11095280</v>
      </c>
      <c r="I140" s="29">
        <v>106190</v>
      </c>
      <c r="J140" s="30">
        <v>0</v>
      </c>
      <c r="K140" s="30">
        <v>0</v>
      </c>
      <c r="L140" s="30">
        <v>0</v>
      </c>
      <c r="M140" s="30">
        <v>0</v>
      </c>
      <c r="N140" s="35"/>
    </row>
  </sheetData>
  <mergeCells count="20">
    <mergeCell ref="A73:N73"/>
    <mergeCell ref="A2:N2"/>
    <mergeCell ref="A3:N3"/>
    <mergeCell ref="A4:N4"/>
    <mergeCell ref="A5:N5"/>
    <mergeCell ref="A6:N6"/>
    <mergeCell ref="A41:N41"/>
    <mergeCell ref="A42:N42"/>
    <mergeCell ref="A43:N43"/>
    <mergeCell ref="A44:N44"/>
    <mergeCell ref="A45:N45"/>
    <mergeCell ref="A72:N72"/>
    <mergeCell ref="A114:N114"/>
    <mergeCell ref="A115:N115"/>
    <mergeCell ref="A74:N74"/>
    <mergeCell ref="A75:N75"/>
    <mergeCell ref="A76:N76"/>
    <mergeCell ref="A111:N111"/>
    <mergeCell ref="A112:N112"/>
    <mergeCell ref="A113:N113"/>
  </mergeCells>
  <hyperlinks>
    <hyperlink ref="A1" location="menu!A1" display="Menu " xr:uid="{129002B8-701C-482C-9319-E218604A541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1"/>
  <sheetViews>
    <sheetView topLeftCell="A6" zoomScale="171" workbookViewId="0">
      <selection activeCell="B9" sqref="B9"/>
    </sheetView>
  </sheetViews>
  <sheetFormatPr defaultColWidth="8.85546875" defaultRowHeight="15" x14ac:dyDescent="0.25"/>
  <cols>
    <col min="1" max="1" width="29.42578125" customWidth="1"/>
    <col min="2" max="13" width="9.28515625" bestFit="1" customWidth="1"/>
    <col min="14" max="14" width="9.42578125" bestFit="1" customWidth="1"/>
  </cols>
  <sheetData>
    <row r="1" spans="1:14" x14ac:dyDescent="0.25">
      <c r="A1" s="57" t="s">
        <v>172</v>
      </c>
    </row>
    <row r="2" spans="1:14" ht="21" x14ac:dyDescent="0.25">
      <c r="A2" s="80" t="s">
        <v>185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21" x14ac:dyDescent="0.25">
      <c r="A3" s="80" t="s">
        <v>57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21" x14ac:dyDescent="0.25">
      <c r="A4" s="80" t="s">
        <v>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21" x14ac:dyDescent="0.25">
      <c r="A5" s="80" t="s">
        <v>10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ht="21.75" thickBot="1" x14ac:dyDescent="0.3">
      <c r="A6" s="81" t="s">
        <v>11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ht="24" thickBot="1" x14ac:dyDescent="0.3">
      <c r="A7" s="24" t="s">
        <v>12</v>
      </c>
      <c r="B7" s="23" t="s">
        <v>13</v>
      </c>
      <c r="C7" s="23" t="s">
        <v>14</v>
      </c>
      <c r="D7" s="23" t="s">
        <v>15</v>
      </c>
      <c r="E7" s="23" t="s">
        <v>16</v>
      </c>
      <c r="F7" s="23" t="s">
        <v>17</v>
      </c>
      <c r="G7" s="23" t="s">
        <v>18</v>
      </c>
      <c r="H7" s="23" t="s">
        <v>19</v>
      </c>
      <c r="I7" s="23" t="s">
        <v>20</v>
      </c>
      <c r="J7" s="23" t="s">
        <v>21</v>
      </c>
      <c r="K7" s="23" t="s">
        <v>22</v>
      </c>
      <c r="L7" s="23" t="s">
        <v>23</v>
      </c>
      <c r="M7" s="23" t="s">
        <v>24</v>
      </c>
      <c r="N7" s="23" t="s">
        <v>25</v>
      </c>
    </row>
    <row r="8" spans="1:14" ht="15" customHeight="1" x14ac:dyDescent="0.25">
      <c r="A8" s="25" t="s">
        <v>58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5" customHeight="1" x14ac:dyDescent="0.25">
      <c r="A9" s="27" t="s">
        <v>59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</row>
    <row r="10" spans="1:14" ht="15" customHeight="1" x14ac:dyDescent="0.25">
      <c r="A10" s="27" t="s">
        <v>60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</row>
    <row r="11" spans="1:14" ht="15" customHeight="1" thickBot="1" x14ac:dyDescent="0.3">
      <c r="A11" s="27" t="s">
        <v>61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</row>
    <row r="12" spans="1:14" ht="15" customHeight="1" x14ac:dyDescent="0.25">
      <c r="A12" s="25" t="s">
        <v>62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15" customHeight="1" x14ac:dyDescent="0.25">
      <c r="A13" s="27" t="s">
        <v>63</v>
      </c>
      <c r="B13" s="26">
        <v>0</v>
      </c>
      <c r="C13" s="28">
        <v>109439</v>
      </c>
      <c r="D13" s="28">
        <v>109436</v>
      </c>
      <c r="E13" s="28">
        <v>218873</v>
      </c>
      <c r="F13" s="28">
        <v>656618</v>
      </c>
      <c r="G13" s="28">
        <v>656618</v>
      </c>
      <c r="H13" s="28">
        <v>547182</v>
      </c>
      <c r="I13" s="28">
        <v>547182</v>
      </c>
      <c r="J13" s="28">
        <v>547182</v>
      </c>
      <c r="K13" s="28">
        <v>437746</v>
      </c>
      <c r="L13" s="28">
        <v>437746</v>
      </c>
      <c r="M13" s="28">
        <v>328309</v>
      </c>
      <c r="N13" s="28">
        <v>328309</v>
      </c>
    </row>
    <row r="14" spans="1:14" ht="15" customHeight="1" x14ac:dyDescent="0.25">
      <c r="A14" s="27" t="s">
        <v>64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</row>
    <row r="15" spans="1:14" ht="15" customHeight="1" x14ac:dyDescent="0.25">
      <c r="A15" s="27" t="s">
        <v>65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8">
        <v>80000</v>
      </c>
      <c r="I15" s="28">
        <v>80000</v>
      </c>
      <c r="J15" s="28">
        <v>80000</v>
      </c>
      <c r="K15" s="28">
        <v>80000</v>
      </c>
      <c r="L15" s="28">
        <v>80000</v>
      </c>
      <c r="M15" s="28">
        <v>80000</v>
      </c>
      <c r="N15" s="28">
        <v>80000</v>
      </c>
    </row>
    <row r="16" spans="1:14" ht="15" customHeight="1" x14ac:dyDescent="0.25">
      <c r="A16" s="27" t="s">
        <v>66</v>
      </c>
      <c r="B16" s="28">
        <v>550000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</row>
    <row r="17" spans="1:14" ht="15" customHeight="1" x14ac:dyDescent="0.25">
      <c r="A17" s="27" t="s">
        <v>67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</row>
    <row r="18" spans="1:14" ht="15" customHeight="1" x14ac:dyDescent="0.25">
      <c r="A18" s="27" t="s">
        <v>68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</row>
    <row r="19" spans="1:14" ht="15" customHeight="1" thickBot="1" x14ac:dyDescent="0.3">
      <c r="A19" s="27" t="s">
        <v>69</v>
      </c>
      <c r="B19" s="22">
        <v>898844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</row>
    <row r="20" spans="1:14" ht="15" customHeight="1" thickBot="1" x14ac:dyDescent="0.3">
      <c r="A20" s="27" t="s">
        <v>70</v>
      </c>
      <c r="B20" s="22">
        <v>-1448844</v>
      </c>
      <c r="C20" s="22">
        <v>-109438</v>
      </c>
      <c r="D20" s="22">
        <v>-109438</v>
      </c>
      <c r="E20" s="22">
        <v>-218873</v>
      </c>
      <c r="F20" s="22">
        <v>-656618</v>
      </c>
      <c r="G20" s="22">
        <v>-656618</v>
      </c>
      <c r="H20" s="22">
        <v>-627182</v>
      </c>
      <c r="I20" s="22">
        <v>-627182</v>
      </c>
      <c r="J20" s="22">
        <v>-627182</v>
      </c>
      <c r="K20" s="22">
        <v>-517746</v>
      </c>
      <c r="L20" s="22">
        <v>-517746</v>
      </c>
      <c r="M20" s="22">
        <v>-408309</v>
      </c>
      <c r="N20" s="22">
        <v>-408309</v>
      </c>
    </row>
    <row r="21" spans="1:14" ht="15" customHeight="1" thickBot="1" x14ac:dyDescent="0.3">
      <c r="A21" s="27" t="s">
        <v>71</v>
      </c>
      <c r="B21" s="29">
        <v>204167</v>
      </c>
      <c r="C21" s="29">
        <v>204167</v>
      </c>
      <c r="D21" s="29">
        <v>210470</v>
      </c>
      <c r="E21" s="29">
        <v>216774</v>
      </c>
      <c r="F21" s="29">
        <v>223078</v>
      </c>
      <c r="G21" s="29">
        <v>229381</v>
      </c>
      <c r="H21" s="29">
        <v>235200</v>
      </c>
      <c r="I21" s="29">
        <v>246838</v>
      </c>
      <c r="J21" s="29">
        <v>263421</v>
      </c>
      <c r="K21" s="29">
        <v>284950</v>
      </c>
      <c r="L21" s="30" t="s">
        <v>72</v>
      </c>
      <c r="M21" s="29">
        <v>334992</v>
      </c>
      <c r="N21" s="29">
        <v>361564</v>
      </c>
    </row>
    <row r="22" spans="1:14" ht="15" customHeight="1" x14ac:dyDescent="0.25">
      <c r="A22" s="27" t="s">
        <v>73</v>
      </c>
      <c r="B22" s="28">
        <v>-1653010</v>
      </c>
      <c r="C22" s="28">
        <v>-313603</v>
      </c>
      <c r="D22" s="28">
        <v>-319907</v>
      </c>
      <c r="E22" s="28">
        <v>-435647</v>
      </c>
      <c r="F22" s="28">
        <v>-879696</v>
      </c>
      <c r="G22" s="28">
        <v>-886000</v>
      </c>
      <c r="H22" s="26" t="s">
        <v>74</v>
      </c>
      <c r="I22" s="28">
        <v>-874020</v>
      </c>
      <c r="J22" s="28">
        <v>-890603</v>
      </c>
      <c r="K22" s="28">
        <v>-802696</v>
      </c>
      <c r="L22" s="28">
        <v>-826553</v>
      </c>
      <c r="M22" s="28">
        <v>-713301</v>
      </c>
      <c r="N22" s="28">
        <v>-769873</v>
      </c>
    </row>
    <row r="23" spans="1:14" ht="15" customHeight="1" thickBot="1" x14ac:dyDescent="0.3">
      <c r="A23" s="27" t="s">
        <v>75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</row>
    <row r="24" spans="1:14" ht="15" customHeight="1" thickBot="1" x14ac:dyDescent="0.3">
      <c r="A24" s="25" t="s">
        <v>76</v>
      </c>
      <c r="B24" s="31">
        <v>-1653010</v>
      </c>
      <c r="C24" s="31">
        <v>-313603</v>
      </c>
      <c r="D24" s="31">
        <v>-319907</v>
      </c>
      <c r="E24" s="31">
        <v>-435647</v>
      </c>
      <c r="F24" s="31">
        <v>-879696</v>
      </c>
      <c r="G24" s="31">
        <v>-886000</v>
      </c>
      <c r="H24" s="31">
        <v>-862382</v>
      </c>
      <c r="I24" s="31">
        <v>-874020</v>
      </c>
      <c r="J24" s="31">
        <v>-890603</v>
      </c>
      <c r="K24" s="31">
        <v>-802696</v>
      </c>
      <c r="L24" s="31">
        <v>-829553</v>
      </c>
      <c r="M24" s="31">
        <v>-743301</v>
      </c>
      <c r="N24" s="31">
        <v>-769873</v>
      </c>
    </row>
    <row r="25" spans="1:14" ht="15" customHeight="1" thickBot="1" x14ac:dyDescent="0.3">
      <c r="A25" s="32" t="s">
        <v>41</v>
      </c>
      <c r="B25" s="22">
        <v>-1653010</v>
      </c>
      <c r="C25" s="22">
        <v>-1966614</v>
      </c>
      <c r="D25" s="22">
        <v>-2286520</v>
      </c>
      <c r="E25" s="22">
        <v>-2722167</v>
      </c>
      <c r="F25" s="22">
        <v>-3601863</v>
      </c>
      <c r="G25" s="22">
        <v>-4487863</v>
      </c>
      <c r="H25" s="22">
        <v>-5350246</v>
      </c>
      <c r="I25" s="22">
        <v>-6224264</v>
      </c>
      <c r="J25" s="22">
        <v>-7114867</v>
      </c>
      <c r="K25" s="22">
        <v>-7917563</v>
      </c>
      <c r="L25" s="22">
        <v>-8744116</v>
      </c>
      <c r="M25" s="22">
        <v>-9487417</v>
      </c>
      <c r="N25" s="22">
        <v>-10257290</v>
      </c>
    </row>
    <row r="26" spans="1:14" ht="16.5" x14ac:dyDescent="0.25">
      <c r="A26" s="7"/>
    </row>
    <row r="27" spans="1:14" ht="16.5" x14ac:dyDescent="0.25">
      <c r="A27" s="7"/>
    </row>
    <row r="28" spans="1:14" ht="21" x14ac:dyDescent="0.25">
      <c r="A28" s="80" t="s">
        <v>185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</row>
    <row r="29" spans="1:14" ht="21" x14ac:dyDescent="0.25">
      <c r="A29" s="80" t="s">
        <v>57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</row>
    <row r="30" spans="1:14" ht="21" x14ac:dyDescent="0.25">
      <c r="A30" s="80" t="s">
        <v>9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</row>
    <row r="31" spans="1:14" ht="21" x14ac:dyDescent="0.25">
      <c r="A31" s="80" t="s">
        <v>10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</row>
    <row r="32" spans="1:14" ht="21.75" thickBot="1" x14ac:dyDescent="0.3">
      <c r="A32" s="81" t="s">
        <v>11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</row>
    <row r="33" spans="1:14" ht="24" thickBot="1" x14ac:dyDescent="0.3">
      <c r="A33" s="24" t="s">
        <v>12</v>
      </c>
      <c r="B33" s="23" t="s">
        <v>44</v>
      </c>
      <c r="C33" s="23" t="s">
        <v>45</v>
      </c>
      <c r="D33" s="23" t="s">
        <v>46</v>
      </c>
      <c r="E33" s="23" t="s">
        <v>47</v>
      </c>
      <c r="F33" s="23" t="s">
        <v>48</v>
      </c>
      <c r="G33" s="23" t="s">
        <v>49</v>
      </c>
      <c r="H33" s="23" t="s">
        <v>50</v>
      </c>
      <c r="I33" s="23" t="s">
        <v>51</v>
      </c>
      <c r="J33" s="23" t="s">
        <v>52</v>
      </c>
      <c r="K33" s="23" t="s">
        <v>53</v>
      </c>
      <c r="L33" s="23" t="s">
        <v>54</v>
      </c>
      <c r="M33" s="23" t="s">
        <v>55</v>
      </c>
      <c r="N33" s="23" t="s">
        <v>77</v>
      </c>
    </row>
    <row r="34" spans="1:14" ht="15" customHeight="1" x14ac:dyDescent="0.25">
      <c r="A34" s="25" t="s">
        <v>58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ht="15" customHeight="1" x14ac:dyDescent="0.25">
      <c r="A35" s="27" t="s">
        <v>59</v>
      </c>
      <c r="B35" s="26">
        <v>0</v>
      </c>
      <c r="C35" s="26">
        <v>0</v>
      </c>
      <c r="D35" s="28">
        <v>30557200</v>
      </c>
      <c r="E35" s="28">
        <v>26006800</v>
      </c>
      <c r="F35" s="28">
        <v>20307800</v>
      </c>
      <c r="G35" s="28">
        <v>20589200</v>
      </c>
      <c r="H35" s="28">
        <v>18371800</v>
      </c>
      <c r="I35" s="28">
        <v>20931600</v>
      </c>
      <c r="J35" s="28">
        <v>14216200</v>
      </c>
      <c r="K35" s="28">
        <v>12749000</v>
      </c>
      <c r="L35" s="28">
        <v>7735400</v>
      </c>
      <c r="M35" s="28">
        <v>10929000</v>
      </c>
      <c r="N35" s="28">
        <v>182394000</v>
      </c>
    </row>
    <row r="36" spans="1:14" ht="15" customHeight="1" x14ac:dyDescent="0.25">
      <c r="A36" s="27" t="s">
        <v>60</v>
      </c>
      <c r="B36" s="26">
        <v>0</v>
      </c>
      <c r="C36" s="26">
        <v>0</v>
      </c>
      <c r="D36" s="28">
        <v>22214392</v>
      </c>
      <c r="E36" s="28">
        <v>18686642</v>
      </c>
      <c r="F36" s="28">
        <v>14482288</v>
      </c>
      <c r="G36" s="28">
        <v>14645028</v>
      </c>
      <c r="H36" s="28">
        <v>13337971</v>
      </c>
      <c r="I36" s="28">
        <v>14830707</v>
      </c>
      <c r="J36" s="28">
        <v>10038543</v>
      </c>
      <c r="K36" s="28">
        <v>8917439</v>
      </c>
      <c r="L36" s="28">
        <v>5035060</v>
      </c>
      <c r="M36" s="28">
        <v>6733181</v>
      </c>
      <c r="N36" s="28">
        <v>128921250</v>
      </c>
    </row>
    <row r="37" spans="1:14" ht="15" customHeight="1" thickBot="1" x14ac:dyDescent="0.3">
      <c r="A37" s="27" t="s">
        <v>61</v>
      </c>
      <c r="B37" s="21">
        <v>0</v>
      </c>
      <c r="C37" s="21">
        <v>0</v>
      </c>
      <c r="D37" s="22">
        <v>8342808</v>
      </c>
      <c r="E37" s="22">
        <v>7320158</v>
      </c>
      <c r="F37" s="22">
        <v>5825512</v>
      </c>
      <c r="G37" s="22">
        <v>5944172</v>
      </c>
      <c r="H37" s="22">
        <v>5033829</v>
      </c>
      <c r="I37" s="22">
        <v>6100893</v>
      </c>
      <c r="J37" s="22">
        <v>4177657</v>
      </c>
      <c r="K37" s="22">
        <v>3831561</v>
      </c>
      <c r="L37" s="22">
        <v>2700340</v>
      </c>
      <c r="M37" s="22">
        <v>4195819</v>
      </c>
      <c r="N37" s="22">
        <v>53472750</v>
      </c>
    </row>
    <row r="38" spans="1:14" ht="15" customHeight="1" x14ac:dyDescent="0.25">
      <c r="A38" s="25" t="s">
        <v>62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14" ht="15" customHeight="1" x14ac:dyDescent="0.25">
      <c r="A39" s="27" t="s">
        <v>63</v>
      </c>
      <c r="B39" s="28">
        <v>273591</v>
      </c>
      <c r="C39" s="28">
        <v>273591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8">
        <v>5471820</v>
      </c>
    </row>
    <row r="40" spans="1:14" ht="15" customHeight="1" x14ac:dyDescent="0.25">
      <c r="A40" s="27" t="s">
        <v>64</v>
      </c>
      <c r="B40" s="26">
        <v>0</v>
      </c>
      <c r="C40" s="26">
        <v>0</v>
      </c>
      <c r="D40" s="28">
        <v>250000</v>
      </c>
      <c r="E40" s="28">
        <v>200000</v>
      </c>
      <c r="F40" s="28">
        <v>150000</v>
      </c>
      <c r="G40" s="28">
        <v>150000</v>
      </c>
      <c r="H40" s="28">
        <v>150000</v>
      </c>
      <c r="I40" s="28">
        <v>150000</v>
      </c>
      <c r="J40" s="28">
        <v>100000</v>
      </c>
      <c r="K40" s="28">
        <v>100000</v>
      </c>
      <c r="L40" s="28">
        <v>50000</v>
      </c>
      <c r="M40" s="28">
        <v>50000</v>
      </c>
      <c r="N40" s="28">
        <v>1350000</v>
      </c>
    </row>
    <row r="41" spans="1:14" ht="15" customHeight="1" x14ac:dyDescent="0.25">
      <c r="A41" s="27" t="s">
        <v>65</v>
      </c>
      <c r="B41" s="28">
        <v>80000</v>
      </c>
      <c r="C41" s="28">
        <v>80000</v>
      </c>
      <c r="D41" s="28">
        <v>80000</v>
      </c>
      <c r="E41" s="28">
        <v>80000</v>
      </c>
      <c r="F41" s="28">
        <v>80000</v>
      </c>
      <c r="G41" s="28">
        <v>80000</v>
      </c>
      <c r="H41" s="28">
        <v>80000</v>
      </c>
      <c r="I41" s="28">
        <v>80000</v>
      </c>
      <c r="J41" s="28">
        <v>80000</v>
      </c>
      <c r="K41" s="28">
        <v>80000</v>
      </c>
      <c r="L41" s="28">
        <v>80000</v>
      </c>
      <c r="M41" s="28">
        <v>80000</v>
      </c>
      <c r="N41" s="26" t="s">
        <v>78</v>
      </c>
    </row>
    <row r="42" spans="1:14" ht="15" customHeight="1" x14ac:dyDescent="0.25">
      <c r="A42" s="27" t="s">
        <v>66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8">
        <v>550000</v>
      </c>
    </row>
    <row r="43" spans="1:14" ht="15" customHeight="1" x14ac:dyDescent="0.25">
      <c r="A43" s="27" t="s">
        <v>67</v>
      </c>
      <c r="B43" s="26">
        <v>0</v>
      </c>
      <c r="C43" s="26">
        <v>0</v>
      </c>
      <c r="D43" s="28">
        <v>1008388</v>
      </c>
      <c r="E43" s="28">
        <v>858224</v>
      </c>
      <c r="F43" s="28">
        <v>670157</v>
      </c>
      <c r="G43" s="28">
        <v>679444</v>
      </c>
      <c r="H43" s="28">
        <v>606269</v>
      </c>
      <c r="I43" s="28">
        <v>690743</v>
      </c>
      <c r="J43" s="28">
        <v>469135</v>
      </c>
      <c r="K43" s="28">
        <v>420717</v>
      </c>
      <c r="L43" s="28">
        <v>255268</v>
      </c>
      <c r="M43" s="28">
        <v>360657</v>
      </c>
      <c r="N43" s="28">
        <v>6019002</v>
      </c>
    </row>
    <row r="44" spans="1:14" ht="15" customHeight="1" x14ac:dyDescent="0.25">
      <c r="A44" s="27" t="s">
        <v>68</v>
      </c>
      <c r="B44" s="26">
        <v>0</v>
      </c>
      <c r="C44" s="26">
        <v>0</v>
      </c>
      <c r="D44" s="28">
        <v>305572</v>
      </c>
      <c r="E44" s="28">
        <v>260068</v>
      </c>
      <c r="F44" s="28">
        <v>203078</v>
      </c>
      <c r="G44" s="28">
        <v>205892</v>
      </c>
      <c r="H44" s="28">
        <v>183718</v>
      </c>
      <c r="I44" s="28">
        <v>209316</v>
      </c>
      <c r="J44" s="28">
        <v>142162</v>
      </c>
      <c r="K44" s="28">
        <v>127490</v>
      </c>
      <c r="L44" s="28">
        <v>77354</v>
      </c>
      <c r="M44" s="28">
        <v>109290</v>
      </c>
      <c r="N44" s="28">
        <v>1823940</v>
      </c>
    </row>
    <row r="45" spans="1:14" ht="15" customHeight="1" thickBot="1" x14ac:dyDescent="0.3">
      <c r="A45" s="27" t="s">
        <v>69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29">
        <v>898844</v>
      </c>
    </row>
    <row r="46" spans="1:14" ht="15" customHeight="1" x14ac:dyDescent="0.25">
      <c r="A46" s="27" t="s">
        <v>70</v>
      </c>
      <c r="B46" s="28">
        <v>-353591</v>
      </c>
      <c r="C46" s="28">
        <v>-353591</v>
      </c>
      <c r="D46" s="28">
        <v>6698848</v>
      </c>
      <c r="E46" s="28">
        <v>5921866</v>
      </c>
      <c r="F46" s="28">
        <v>4722277</v>
      </c>
      <c r="G46" s="28">
        <v>4828836</v>
      </c>
      <c r="H46" s="28">
        <v>4013842</v>
      </c>
      <c r="I46" s="28">
        <v>4970835</v>
      </c>
      <c r="J46" s="28">
        <v>3386360</v>
      </c>
      <c r="K46" s="28">
        <v>3103354</v>
      </c>
      <c r="L46" s="28">
        <v>2237718</v>
      </c>
      <c r="M46" s="28">
        <v>3595872</v>
      </c>
      <c r="N46" s="28">
        <v>35839144</v>
      </c>
    </row>
    <row r="47" spans="1:14" ht="15" customHeight="1" thickBot="1" x14ac:dyDescent="0.3">
      <c r="A47" s="27" t="s">
        <v>71</v>
      </c>
      <c r="B47" s="29">
        <v>382317</v>
      </c>
      <c r="C47" s="29">
        <v>397543</v>
      </c>
      <c r="D47" s="29">
        <v>314242</v>
      </c>
      <c r="E47" s="29">
        <v>240802</v>
      </c>
      <c r="F47" s="29">
        <v>182489</v>
      </c>
      <c r="G47" s="29">
        <v>120986</v>
      </c>
      <c r="H47" s="29">
        <v>64726</v>
      </c>
      <c r="I47" s="30">
        <v>619</v>
      </c>
      <c r="J47" s="30">
        <v>0</v>
      </c>
      <c r="K47" s="30">
        <v>0</v>
      </c>
      <c r="L47" s="30">
        <v>0</v>
      </c>
      <c r="M47" s="30">
        <v>0</v>
      </c>
      <c r="N47" s="29">
        <v>5027529</v>
      </c>
    </row>
    <row r="48" spans="1:14" ht="15" customHeight="1" x14ac:dyDescent="0.25">
      <c r="A48" s="27" t="s">
        <v>73</v>
      </c>
      <c r="B48" s="28">
        <v>-375908</v>
      </c>
      <c r="C48" s="28">
        <v>-751134</v>
      </c>
      <c r="D48" s="28">
        <v>6384607</v>
      </c>
      <c r="E48" s="28">
        <v>54681603</v>
      </c>
      <c r="F48" s="28">
        <v>4539788</v>
      </c>
      <c r="G48" s="28">
        <v>4707850</v>
      </c>
      <c r="H48" s="28">
        <v>3949120</v>
      </c>
      <c r="I48" s="28">
        <v>4970215</v>
      </c>
      <c r="J48" s="28">
        <v>3386360</v>
      </c>
      <c r="K48" s="28">
        <v>3103354</v>
      </c>
      <c r="L48" s="28">
        <v>2237718</v>
      </c>
      <c r="M48" s="28">
        <v>3595872</v>
      </c>
      <c r="N48" s="28">
        <v>30811615</v>
      </c>
    </row>
    <row r="49" spans="1:14" ht="15" customHeight="1" thickBot="1" x14ac:dyDescent="0.3">
      <c r="A49" s="27" t="s">
        <v>75</v>
      </c>
      <c r="B49" s="21">
        <v>0</v>
      </c>
      <c r="C49" s="21">
        <v>0</v>
      </c>
      <c r="D49" s="21">
        <v>0</v>
      </c>
      <c r="E49" s="22">
        <v>96402</v>
      </c>
      <c r="F49" s="22">
        <v>1361936</v>
      </c>
      <c r="G49" s="22">
        <v>1412355</v>
      </c>
      <c r="H49" s="22">
        <v>1184736</v>
      </c>
      <c r="I49" s="22">
        <v>1491065</v>
      </c>
      <c r="J49" s="22">
        <v>1015908</v>
      </c>
      <c r="K49" s="22">
        <v>931006</v>
      </c>
      <c r="L49" s="22">
        <v>671315</v>
      </c>
      <c r="M49" s="22">
        <v>1078762</v>
      </c>
      <c r="N49" s="22">
        <v>9243485</v>
      </c>
    </row>
    <row r="50" spans="1:14" ht="15" customHeight="1" thickBot="1" x14ac:dyDescent="0.3">
      <c r="A50" s="25" t="s">
        <v>76</v>
      </c>
      <c r="B50" s="31">
        <v>-735908</v>
      </c>
      <c r="C50" s="31">
        <v>-751134</v>
      </c>
      <c r="D50" s="31">
        <v>6384607</v>
      </c>
      <c r="E50" s="31">
        <v>5584662</v>
      </c>
      <c r="F50" s="31">
        <v>3177852</v>
      </c>
      <c r="G50" s="31">
        <v>3295495</v>
      </c>
      <c r="H50" s="31">
        <v>2764384</v>
      </c>
      <c r="I50" s="31">
        <v>3479151</v>
      </c>
      <c r="J50" s="31">
        <v>2370452</v>
      </c>
      <c r="K50" s="31">
        <v>2172348</v>
      </c>
      <c r="L50" s="31">
        <v>1566403</v>
      </c>
      <c r="M50" s="31">
        <v>2517111</v>
      </c>
      <c r="N50" s="31">
        <v>21568131</v>
      </c>
    </row>
    <row r="51" spans="1:14" ht="15" customHeight="1" thickBot="1" x14ac:dyDescent="0.3">
      <c r="A51" s="32" t="s">
        <v>41</v>
      </c>
      <c r="B51" s="22">
        <v>-10993198</v>
      </c>
      <c r="C51" s="22">
        <v>-11744332</v>
      </c>
      <c r="D51" s="22">
        <v>-5359725</v>
      </c>
      <c r="E51" s="22">
        <v>224937</v>
      </c>
      <c r="F51" s="22">
        <v>3402788</v>
      </c>
      <c r="G51" s="22">
        <v>6698283</v>
      </c>
      <c r="H51" s="22">
        <v>9462667</v>
      </c>
      <c r="I51" s="22">
        <v>12941817</v>
      </c>
      <c r="J51" s="22">
        <v>15312270</v>
      </c>
      <c r="K51" s="22">
        <v>17484618</v>
      </c>
      <c r="L51" s="22">
        <v>19051020</v>
      </c>
      <c r="M51" s="22">
        <v>21568131</v>
      </c>
      <c r="N51" s="21"/>
    </row>
  </sheetData>
  <mergeCells count="10">
    <mergeCell ref="A29:N29"/>
    <mergeCell ref="A30:N30"/>
    <mergeCell ref="A31:N31"/>
    <mergeCell ref="A32:N32"/>
    <mergeCell ref="A2:N2"/>
    <mergeCell ref="A3:N3"/>
    <mergeCell ref="A4:N4"/>
    <mergeCell ref="A5:N5"/>
    <mergeCell ref="A6:N6"/>
    <mergeCell ref="A28:N28"/>
  </mergeCells>
  <hyperlinks>
    <hyperlink ref="A1" location="menu!A1" display="Menu" xr:uid="{103857A9-E332-4DC1-A884-734F932AE84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64"/>
  <sheetViews>
    <sheetView workbookViewId="0"/>
  </sheetViews>
  <sheetFormatPr defaultColWidth="8.85546875" defaultRowHeight="15" x14ac:dyDescent="0.25"/>
  <cols>
    <col min="1" max="1" width="29.28515625" customWidth="1"/>
    <col min="2" max="2" width="15.140625" bestFit="1" customWidth="1"/>
    <col min="3" max="5" width="9.42578125" bestFit="1" customWidth="1"/>
    <col min="6" max="12" width="9.28515625" bestFit="1" customWidth="1"/>
    <col min="13" max="14" width="9.42578125" bestFit="1" customWidth="1"/>
  </cols>
  <sheetData>
    <row r="1" spans="1:14" x14ac:dyDescent="0.25">
      <c r="A1" s="57" t="s">
        <v>172</v>
      </c>
    </row>
    <row r="2" spans="1:14" ht="21" x14ac:dyDescent="0.25">
      <c r="A2" s="80" t="s">
        <v>185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21" x14ac:dyDescent="0.25">
      <c r="A3" s="80" t="s">
        <v>212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21" x14ac:dyDescent="0.25">
      <c r="A4" s="80" t="s">
        <v>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21" x14ac:dyDescent="0.25">
      <c r="A5" s="80" t="s">
        <v>10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ht="21.75" thickBot="1" x14ac:dyDescent="0.3">
      <c r="A6" s="81" t="s">
        <v>11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ht="24" thickBot="1" x14ac:dyDescent="0.3">
      <c r="A7" s="24" t="s">
        <v>12</v>
      </c>
      <c r="B7" s="23" t="s">
        <v>13</v>
      </c>
      <c r="C7" s="23" t="s">
        <v>14</v>
      </c>
      <c r="D7" s="23" t="s">
        <v>15</v>
      </c>
      <c r="E7" s="23" t="s">
        <v>16</v>
      </c>
      <c r="F7" s="23" t="s">
        <v>17</v>
      </c>
      <c r="G7" s="23" t="s">
        <v>18</v>
      </c>
      <c r="H7" s="23" t="s">
        <v>19</v>
      </c>
      <c r="I7" s="23" t="s">
        <v>20</v>
      </c>
      <c r="J7" s="23" t="s">
        <v>21</v>
      </c>
      <c r="K7" s="23" t="s">
        <v>22</v>
      </c>
      <c r="L7" s="23" t="s">
        <v>23</v>
      </c>
      <c r="M7" s="23" t="s">
        <v>24</v>
      </c>
      <c r="N7" s="23" t="s">
        <v>25</v>
      </c>
    </row>
    <row r="8" spans="1:14" ht="15" customHeight="1" x14ac:dyDescent="0.25">
      <c r="A8" s="25" t="s">
        <v>26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5" customHeight="1" x14ac:dyDescent="0.25">
      <c r="A9" s="27" t="s">
        <v>27</v>
      </c>
      <c r="B9" s="28">
        <v>25846990</v>
      </c>
      <c r="C9" s="28">
        <v>21754187</v>
      </c>
      <c r="D9" s="28">
        <v>18814767</v>
      </c>
      <c r="E9" s="28">
        <v>14778191</v>
      </c>
      <c r="F9" s="28">
        <v>8185066</v>
      </c>
      <c r="G9" s="28">
        <v>1835637</v>
      </c>
      <c r="H9" s="28">
        <v>1089755</v>
      </c>
      <c r="I9" s="28">
        <v>578148</v>
      </c>
      <c r="J9" s="28">
        <v>188733</v>
      </c>
      <c r="K9" s="28">
        <v>22906</v>
      </c>
      <c r="L9" s="28">
        <v>202134</v>
      </c>
      <c r="M9" s="28">
        <v>714234</v>
      </c>
      <c r="N9" s="28">
        <v>1595623</v>
      </c>
    </row>
    <row r="10" spans="1:14" ht="15" customHeight="1" x14ac:dyDescent="0.25">
      <c r="A10" s="27" t="s">
        <v>28</v>
      </c>
      <c r="B10" s="28">
        <v>50000000</v>
      </c>
      <c r="C10" s="28">
        <v>53779200</v>
      </c>
      <c r="D10" s="28">
        <v>57479338</v>
      </c>
      <c r="E10" s="28">
        <v>62160892</v>
      </c>
      <c r="F10" s="28">
        <v>68954946</v>
      </c>
      <c r="G10" s="28">
        <v>75749000</v>
      </c>
      <c r="H10" s="28">
        <v>77580000</v>
      </c>
      <c r="I10" s="28">
        <v>80792500</v>
      </c>
      <c r="J10" s="28">
        <v>85276813</v>
      </c>
      <c r="K10" s="28">
        <v>91032938</v>
      </c>
      <c r="L10" s="28">
        <v>97387563</v>
      </c>
      <c r="M10" s="28">
        <v>104340688</v>
      </c>
      <c r="N10" s="28">
        <v>111393563</v>
      </c>
    </row>
    <row r="11" spans="1:14" ht="15" customHeight="1" thickBot="1" x14ac:dyDescent="0.3">
      <c r="A11" s="27" t="s">
        <v>29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</row>
    <row r="12" spans="1:14" ht="15" customHeight="1" thickBot="1" x14ac:dyDescent="0.3">
      <c r="A12" s="25" t="s">
        <v>30</v>
      </c>
      <c r="B12" s="31">
        <v>75846990</v>
      </c>
      <c r="C12" s="31">
        <v>75533387</v>
      </c>
      <c r="D12" s="31">
        <v>76294105</v>
      </c>
      <c r="E12" s="31">
        <v>76939083</v>
      </c>
      <c r="F12" s="31">
        <v>77140012</v>
      </c>
      <c r="G12" s="31">
        <v>77584637</v>
      </c>
      <c r="H12" s="31">
        <v>78669755</v>
      </c>
      <c r="I12" s="31">
        <v>81370648</v>
      </c>
      <c r="J12" s="31">
        <v>85465546</v>
      </c>
      <c r="K12" s="31">
        <v>91055843</v>
      </c>
      <c r="L12" s="31">
        <v>97589697</v>
      </c>
      <c r="M12" s="31">
        <v>105054921</v>
      </c>
      <c r="N12" s="31">
        <v>112989185</v>
      </c>
    </row>
    <row r="13" spans="1:14" ht="15" customHeight="1" x14ac:dyDescent="0.25">
      <c r="A13" s="27" t="s">
        <v>31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15" customHeight="1" x14ac:dyDescent="0.25">
      <c r="A14" s="27" t="s">
        <v>32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15" customHeight="1" x14ac:dyDescent="0.25">
      <c r="A15" s="27" t="s">
        <v>33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15" customHeight="1" x14ac:dyDescent="0.25">
      <c r="A16" s="27" t="s">
        <v>34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8">
        <v>250000</v>
      </c>
      <c r="H16" s="28">
        <v>1200000</v>
      </c>
      <c r="I16" s="28">
        <v>2779913</v>
      </c>
      <c r="J16" s="28">
        <v>4922538</v>
      </c>
      <c r="K16" s="28">
        <v>7624781</v>
      </c>
      <c r="L16" s="28">
        <v>10895438</v>
      </c>
      <c r="M16" s="28">
        <v>14615213</v>
      </c>
      <c r="N16" s="28">
        <v>18764100</v>
      </c>
    </row>
    <row r="17" spans="1:14" ht="15" customHeight="1" thickBot="1" x14ac:dyDescent="0.3">
      <c r="A17" s="27" t="s">
        <v>35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</row>
    <row r="18" spans="1:14" ht="15" customHeight="1" x14ac:dyDescent="0.25">
      <c r="A18" s="27" t="s">
        <v>36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8">
        <v>250000</v>
      </c>
      <c r="H18" s="28">
        <v>1200000</v>
      </c>
      <c r="I18" s="28">
        <v>2779913</v>
      </c>
      <c r="J18" s="28">
        <v>4922538</v>
      </c>
      <c r="K18" s="28">
        <v>7624781</v>
      </c>
      <c r="L18" s="28">
        <v>10895438</v>
      </c>
      <c r="M18" s="28">
        <v>14615213</v>
      </c>
      <c r="N18" s="28">
        <v>18764100</v>
      </c>
    </row>
    <row r="19" spans="1:14" ht="15" customHeight="1" x14ac:dyDescent="0.25">
      <c r="A19" s="27" t="s">
        <v>37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5" customHeight="1" thickBot="1" x14ac:dyDescent="0.3">
      <c r="A20" s="48" t="s">
        <v>38</v>
      </c>
      <c r="B20" s="43">
        <v>35000000</v>
      </c>
      <c r="C20" s="43">
        <v>35000000</v>
      </c>
      <c r="D20" s="43">
        <v>36080625</v>
      </c>
      <c r="E20" s="43">
        <v>37161250</v>
      </c>
      <c r="F20" s="43">
        <v>38241875</v>
      </c>
      <c r="G20" s="43">
        <v>39322500</v>
      </c>
      <c r="H20" s="43">
        <v>40320000</v>
      </c>
      <c r="I20" s="43">
        <v>42315000</v>
      </c>
      <c r="J20" s="43">
        <v>45157875</v>
      </c>
      <c r="K20" s="43">
        <v>48848625</v>
      </c>
      <c r="L20" s="43">
        <v>52938375</v>
      </c>
      <c r="M20" s="43">
        <v>57427125</v>
      </c>
      <c r="N20" s="43">
        <v>61982375</v>
      </c>
    </row>
    <row r="21" spans="1:14" ht="15" customHeight="1" thickBot="1" x14ac:dyDescent="0.3">
      <c r="A21" s="27" t="s">
        <v>39</v>
      </c>
      <c r="B21" s="22">
        <v>35000000</v>
      </c>
      <c r="C21" s="22">
        <v>35000000</v>
      </c>
      <c r="D21" s="22">
        <v>36080362</v>
      </c>
      <c r="E21" s="22">
        <v>37161250</v>
      </c>
      <c r="F21" s="22">
        <v>38241875</v>
      </c>
      <c r="G21" s="22">
        <v>39572500</v>
      </c>
      <c r="H21" s="22">
        <v>41520000</v>
      </c>
      <c r="I21" s="22">
        <v>45094913</v>
      </c>
      <c r="J21" s="22">
        <v>50080413</v>
      </c>
      <c r="K21" s="22">
        <v>56473406</v>
      </c>
      <c r="L21" s="22">
        <v>63833813</v>
      </c>
      <c r="M21" s="22">
        <v>72042338</v>
      </c>
      <c r="N21" s="22">
        <v>80746475</v>
      </c>
    </row>
    <row r="22" spans="1:14" ht="15" customHeight="1" x14ac:dyDescent="0.25">
      <c r="A22" s="27" t="s">
        <v>40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5" customHeight="1" x14ac:dyDescent="0.25">
      <c r="A23" s="27" t="s">
        <v>40</v>
      </c>
      <c r="B23" s="28">
        <v>42500000</v>
      </c>
      <c r="C23" s="28">
        <v>42500000</v>
      </c>
      <c r="D23" s="28">
        <v>42500000</v>
      </c>
      <c r="E23" s="28">
        <v>42500000</v>
      </c>
      <c r="F23" s="28">
        <v>42500000</v>
      </c>
      <c r="G23" s="28">
        <v>42500000</v>
      </c>
      <c r="H23" s="28">
        <v>42500000</v>
      </c>
      <c r="I23" s="28">
        <v>42500000</v>
      </c>
      <c r="J23" s="28">
        <v>42500000</v>
      </c>
      <c r="K23" s="28">
        <v>42500000</v>
      </c>
      <c r="L23" s="28">
        <v>42500000</v>
      </c>
      <c r="M23" s="28">
        <v>42500000</v>
      </c>
      <c r="N23" s="28">
        <v>42500000</v>
      </c>
    </row>
    <row r="24" spans="1:14" ht="15" customHeight="1" thickBot="1" x14ac:dyDescent="0.3">
      <c r="A24" s="27" t="s">
        <v>41</v>
      </c>
      <c r="B24" s="43">
        <v>-1653010</v>
      </c>
      <c r="C24" s="43">
        <v>-1966614</v>
      </c>
      <c r="D24" s="43">
        <v>-2286520</v>
      </c>
      <c r="E24" s="43">
        <v>-2722167</v>
      </c>
      <c r="F24" s="43">
        <v>-3601863</v>
      </c>
      <c r="G24" s="43">
        <v>-4487863</v>
      </c>
      <c r="H24" s="43">
        <v>-5360245</v>
      </c>
      <c r="I24" s="43">
        <v>-6224264</v>
      </c>
      <c r="J24" s="43">
        <v>-7114867</v>
      </c>
      <c r="K24" s="43">
        <v>-7917563</v>
      </c>
      <c r="L24" s="43">
        <v>-8744116</v>
      </c>
      <c r="M24" s="43">
        <v>-9487417</v>
      </c>
      <c r="N24" s="43">
        <v>-10287290</v>
      </c>
    </row>
    <row r="25" spans="1:14" ht="15" customHeight="1" thickBot="1" x14ac:dyDescent="0.3">
      <c r="A25" s="27" t="s">
        <v>42</v>
      </c>
      <c r="B25" s="22">
        <v>40846990</v>
      </c>
      <c r="C25" s="22">
        <v>40533387</v>
      </c>
      <c r="D25" s="22">
        <v>40213480</v>
      </c>
      <c r="E25" s="22">
        <v>39777833</v>
      </c>
      <c r="F25" s="22">
        <v>38898137</v>
      </c>
      <c r="G25" s="22">
        <v>38012137</v>
      </c>
      <c r="H25" s="22">
        <v>37149755</v>
      </c>
      <c r="I25" s="22">
        <v>36275736</v>
      </c>
      <c r="J25" s="22">
        <v>35385133</v>
      </c>
      <c r="K25" s="22">
        <v>34582437</v>
      </c>
      <c r="L25" s="22">
        <v>33755884</v>
      </c>
      <c r="M25" s="22">
        <v>33012584</v>
      </c>
      <c r="N25" s="22">
        <v>32242710</v>
      </c>
    </row>
    <row r="26" spans="1:14" ht="15" customHeight="1" thickBot="1" x14ac:dyDescent="0.3">
      <c r="A26" s="36" t="s">
        <v>43</v>
      </c>
      <c r="B26" s="31">
        <v>75846990</v>
      </c>
      <c r="C26" s="31">
        <v>75533387</v>
      </c>
      <c r="D26" s="31">
        <v>76294105</v>
      </c>
      <c r="E26" s="31">
        <v>76939083</v>
      </c>
      <c r="F26" s="31">
        <v>77140012</v>
      </c>
      <c r="G26" s="31">
        <v>77584637</v>
      </c>
      <c r="H26" s="31">
        <v>78669755</v>
      </c>
      <c r="I26" s="31">
        <v>81370648</v>
      </c>
      <c r="J26" s="31">
        <v>85465546</v>
      </c>
      <c r="K26" s="31">
        <v>91055843</v>
      </c>
      <c r="L26" s="31">
        <v>97589697</v>
      </c>
      <c r="M26" s="31">
        <v>105054921</v>
      </c>
      <c r="N26" s="31">
        <v>112989185</v>
      </c>
    </row>
    <row r="28" spans="1:14" ht="21" x14ac:dyDescent="0.25">
      <c r="A28" s="80" t="s">
        <v>185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</row>
    <row r="29" spans="1:14" ht="21" x14ac:dyDescent="0.25">
      <c r="A29" s="80" t="s">
        <v>212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</row>
    <row r="30" spans="1:14" ht="21" x14ac:dyDescent="0.25">
      <c r="A30" s="80" t="s">
        <v>9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</row>
    <row r="31" spans="1:14" ht="21" x14ac:dyDescent="0.25">
      <c r="A31" s="80" t="s">
        <v>10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</row>
    <row r="32" spans="1:14" ht="21.75" thickBot="1" x14ac:dyDescent="0.3">
      <c r="A32" s="81" t="s">
        <v>11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</row>
    <row r="33" spans="1:13" ht="24" thickBot="1" x14ac:dyDescent="0.3">
      <c r="A33" s="24" t="s">
        <v>12</v>
      </c>
      <c r="B33" s="23" t="s">
        <v>44</v>
      </c>
      <c r="C33" s="23" t="s">
        <v>45</v>
      </c>
      <c r="D33" s="23" t="s">
        <v>46</v>
      </c>
      <c r="E33" s="23" t="s">
        <v>47</v>
      </c>
      <c r="F33" s="23" t="s">
        <v>48</v>
      </c>
      <c r="G33" s="23" t="s">
        <v>49</v>
      </c>
      <c r="H33" s="23" t="s">
        <v>50</v>
      </c>
      <c r="I33" s="23" t="s">
        <v>51</v>
      </c>
      <c r="J33" s="23" t="s">
        <v>52</v>
      </c>
      <c r="K33" s="23" t="s">
        <v>53</v>
      </c>
      <c r="L33" s="23" t="s">
        <v>54</v>
      </c>
      <c r="M33" s="23" t="s">
        <v>55</v>
      </c>
    </row>
    <row r="34" spans="1:13" ht="23.25" x14ac:dyDescent="0.25">
      <c r="A34" s="25" t="s">
        <v>26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ht="23.25" x14ac:dyDescent="0.25">
      <c r="A35" s="27" t="s">
        <v>27</v>
      </c>
      <c r="B35" s="28">
        <v>3353983</v>
      </c>
      <c r="C35" s="28">
        <v>5769337</v>
      </c>
      <c r="D35" s="28">
        <v>13308177</v>
      </c>
      <c r="E35" s="28">
        <v>19990732</v>
      </c>
      <c r="F35" s="28">
        <v>25441254</v>
      </c>
      <c r="G35" s="28">
        <v>30632766</v>
      </c>
      <c r="H35" s="28">
        <v>35133031</v>
      </c>
      <c r="I35" s="28">
        <v>39558572</v>
      </c>
      <c r="J35" s="28">
        <v>49842742</v>
      </c>
      <c r="K35" s="28">
        <v>58862057</v>
      </c>
      <c r="L35" s="28">
        <v>64220162</v>
      </c>
      <c r="M35" s="28">
        <v>64067131</v>
      </c>
    </row>
    <row r="36" spans="1:13" ht="23.25" x14ac:dyDescent="0.25">
      <c r="A36" s="27" t="s">
        <v>28</v>
      </c>
      <c r="B36" s="28">
        <v>116960118</v>
      </c>
      <c r="C36" s="28">
        <v>121085375</v>
      </c>
      <c r="D36" s="28">
        <v>101734358</v>
      </c>
      <c r="E36" s="28">
        <v>84863716</v>
      </c>
      <c r="F36" s="28">
        <v>71598982</v>
      </c>
      <c r="G36" s="28">
        <v>57572900</v>
      </c>
      <c r="H36" s="28">
        <v>44454929</v>
      </c>
      <c r="I36" s="28">
        <v>29844223</v>
      </c>
      <c r="J36" s="28">
        <v>20025680</v>
      </c>
      <c r="K36" s="28">
        <v>11328271</v>
      </c>
      <c r="L36" s="28">
        <v>6513181</v>
      </c>
      <c r="M36" s="26">
        <v>0</v>
      </c>
    </row>
    <row r="37" spans="1:13" ht="24" thickBot="1" x14ac:dyDescent="0.3">
      <c r="A37" s="27" t="s">
        <v>29</v>
      </c>
      <c r="B37" s="21">
        <v>0</v>
      </c>
      <c r="C37" s="21">
        <v>0</v>
      </c>
      <c r="D37" s="22">
        <v>305572</v>
      </c>
      <c r="E37" s="22">
        <v>565640</v>
      </c>
      <c r="F37" s="22">
        <v>768718</v>
      </c>
      <c r="G37" s="22">
        <v>974610</v>
      </c>
      <c r="H37" s="22">
        <v>1158328</v>
      </c>
      <c r="I37" s="22">
        <v>1367644</v>
      </c>
      <c r="J37" s="22">
        <v>1509806</v>
      </c>
      <c r="K37" s="22">
        <v>1637296</v>
      </c>
      <c r="L37" s="22">
        <v>1714650</v>
      </c>
      <c r="M37" s="21">
        <v>0</v>
      </c>
    </row>
    <row r="38" spans="1:13" ht="24" thickBot="1" x14ac:dyDescent="0.3">
      <c r="A38" s="25" t="s">
        <v>30</v>
      </c>
      <c r="B38" s="31">
        <v>120304171</v>
      </c>
      <c r="C38" s="31">
        <v>126844715</v>
      </c>
      <c r="D38" s="31">
        <v>115348107</v>
      </c>
      <c r="E38" s="31">
        <v>105420088</v>
      </c>
      <c r="F38" s="31">
        <v>97808900</v>
      </c>
      <c r="G38" s="31">
        <v>89180276</v>
      </c>
      <c r="H38" s="31">
        <v>80746288</v>
      </c>
      <c r="I38" s="31">
        <v>70770439</v>
      </c>
      <c r="J38" s="31">
        <v>71378228</v>
      </c>
      <c r="K38" s="31">
        <v>71827594</v>
      </c>
      <c r="L38" s="31">
        <v>72447993</v>
      </c>
      <c r="M38" s="31">
        <v>64068131</v>
      </c>
    </row>
    <row r="39" spans="1:13" ht="23.25" x14ac:dyDescent="0.25">
      <c r="A39" s="27" t="s">
        <v>31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ht="23.25" x14ac:dyDescent="0.25">
      <c r="A40" s="27" t="s">
        <v>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3" ht="23.25" x14ac:dyDescent="0.25">
      <c r="A41" s="27" t="s">
        <v>33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3" ht="23.25" x14ac:dyDescent="0.25">
      <c r="A42" s="27" t="s">
        <v>34</v>
      </c>
      <c r="B42" s="28">
        <v>23257244</v>
      </c>
      <c r="C42" s="28">
        <v>27948794</v>
      </c>
      <c r="D42" s="28">
        <v>24337863</v>
      </c>
      <c r="E42" s="28">
        <v>21318350</v>
      </c>
      <c r="F42" s="28">
        <v>19163969</v>
      </c>
      <c r="G42" s="28">
        <v>16370825</v>
      </c>
      <c r="H42" s="28">
        <v>13632913</v>
      </c>
      <c r="I42" s="28">
        <v>9675938</v>
      </c>
      <c r="J42" s="28">
        <v>7003556</v>
      </c>
      <c r="K42" s="28">
        <v>4349569</v>
      </c>
      <c r="L42" s="28">
        <v>2732250</v>
      </c>
      <c r="M42" s="26">
        <v>0</v>
      </c>
    </row>
    <row r="43" spans="1:13" ht="24" thickBot="1" x14ac:dyDescent="0.3">
      <c r="A43" s="27" t="s">
        <v>35</v>
      </c>
      <c r="B43" s="21">
        <v>0</v>
      </c>
      <c r="C43" s="21">
        <v>0</v>
      </c>
      <c r="D43" s="21">
        <v>0</v>
      </c>
      <c r="E43" s="22">
        <v>96402</v>
      </c>
      <c r="F43" s="22">
        <v>1458338</v>
      </c>
      <c r="G43" s="22">
        <v>2870693</v>
      </c>
      <c r="H43" s="22">
        <v>4055429</v>
      </c>
      <c r="I43" s="22">
        <v>5546493</v>
      </c>
      <c r="J43" s="22">
        <v>6562401</v>
      </c>
      <c r="K43" s="22">
        <v>7493408</v>
      </c>
      <c r="L43" s="22">
        <v>8164723</v>
      </c>
      <c r="M43" s="21">
        <v>0</v>
      </c>
    </row>
    <row r="44" spans="1:13" ht="23.25" x14ac:dyDescent="0.25">
      <c r="A44" s="27" t="s">
        <v>36</v>
      </c>
      <c r="B44" s="28">
        <v>23257244</v>
      </c>
      <c r="C44" s="28">
        <v>27948794</v>
      </c>
      <c r="D44" s="28">
        <v>24337863</v>
      </c>
      <c r="E44" s="28">
        <v>21414752</v>
      </c>
      <c r="F44" s="28">
        <v>20622307</v>
      </c>
      <c r="G44" s="28">
        <v>19241518</v>
      </c>
      <c r="H44" s="28">
        <v>17688341</v>
      </c>
      <c r="I44" s="28">
        <v>15222431</v>
      </c>
      <c r="J44" s="28">
        <v>13565958</v>
      </c>
      <c r="K44" s="28">
        <v>11842976</v>
      </c>
      <c r="L44" s="28">
        <v>10989973</v>
      </c>
      <c r="M44" s="26">
        <v>0</v>
      </c>
    </row>
    <row r="45" spans="1:13" ht="23.25" x14ac:dyDescent="0.25">
      <c r="A45" s="27" t="s">
        <v>37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3" ht="24" thickBot="1" x14ac:dyDescent="0.3">
      <c r="A46" s="48" t="s">
        <v>38</v>
      </c>
      <c r="B46" s="43">
        <v>65540125</v>
      </c>
      <c r="C46" s="43">
        <v>68150250</v>
      </c>
      <c r="D46" s="43">
        <v>53869970</v>
      </c>
      <c r="E46" s="43">
        <v>41280400</v>
      </c>
      <c r="F46" s="43">
        <v>31283805</v>
      </c>
      <c r="G46" s="43">
        <v>20740475</v>
      </c>
      <c r="H46" s="43">
        <v>11095280</v>
      </c>
      <c r="I46" s="43">
        <v>106190</v>
      </c>
      <c r="J46" s="21">
        <v>0</v>
      </c>
      <c r="K46" s="21">
        <v>0</v>
      </c>
      <c r="L46" s="21">
        <v>0</v>
      </c>
      <c r="M46" s="21">
        <v>0</v>
      </c>
    </row>
    <row r="47" spans="1:13" ht="24" thickBot="1" x14ac:dyDescent="0.3">
      <c r="A47" s="27" t="s">
        <v>39</v>
      </c>
      <c r="B47" s="22">
        <v>88797369</v>
      </c>
      <c r="C47" s="22">
        <v>96099044</v>
      </c>
      <c r="D47" s="22">
        <v>78207833</v>
      </c>
      <c r="E47" s="22">
        <v>62695152</v>
      </c>
      <c r="F47" s="22">
        <v>51906112</v>
      </c>
      <c r="G47" s="22">
        <v>39981993</v>
      </c>
      <c r="H47" s="22">
        <v>28783621</v>
      </c>
      <c r="I47" s="22">
        <v>15328621</v>
      </c>
      <c r="J47" s="22">
        <v>13565958</v>
      </c>
      <c r="K47" s="22">
        <v>11842976</v>
      </c>
      <c r="L47" s="22">
        <v>10989973</v>
      </c>
      <c r="M47" s="21">
        <v>0</v>
      </c>
    </row>
    <row r="48" spans="1:13" ht="23.25" x14ac:dyDescent="0.25">
      <c r="A48" s="27" t="s">
        <v>40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ht="23.25" x14ac:dyDescent="0.25">
      <c r="A49" s="27" t="s">
        <v>40</v>
      </c>
      <c r="B49" s="28">
        <v>42500000</v>
      </c>
      <c r="C49" s="28">
        <v>42500000</v>
      </c>
      <c r="D49" s="28">
        <v>42500000</v>
      </c>
      <c r="E49" s="28">
        <v>42500000</v>
      </c>
      <c r="F49" s="28">
        <v>42500000</v>
      </c>
      <c r="G49" s="28">
        <v>42500000</v>
      </c>
      <c r="H49" s="28">
        <v>42500000</v>
      </c>
      <c r="I49" s="28">
        <v>42500000</v>
      </c>
      <c r="J49" s="28">
        <v>42500000</v>
      </c>
      <c r="K49" s="28">
        <v>42500000</v>
      </c>
      <c r="L49" s="28">
        <v>42500000</v>
      </c>
      <c r="M49" s="28">
        <v>42500000</v>
      </c>
    </row>
    <row r="50" spans="1:13" ht="24" thickBot="1" x14ac:dyDescent="0.3">
      <c r="A50" s="27" t="s">
        <v>41</v>
      </c>
      <c r="B50" s="22">
        <v>-10993198</v>
      </c>
      <c r="C50" s="22">
        <v>-11744332</v>
      </c>
      <c r="D50" s="22">
        <v>-5359725</v>
      </c>
      <c r="E50" s="22">
        <v>224934</v>
      </c>
      <c r="F50" s="22">
        <v>3402788</v>
      </c>
      <c r="G50" s="22">
        <v>6698283</v>
      </c>
      <c r="H50" s="22">
        <v>9462667</v>
      </c>
      <c r="I50" s="22">
        <v>12941818</v>
      </c>
      <c r="J50" s="22">
        <v>15312270</v>
      </c>
      <c r="K50" s="22">
        <v>17484618</v>
      </c>
      <c r="L50" s="22">
        <v>19051020</v>
      </c>
      <c r="M50" s="22">
        <v>21568131</v>
      </c>
    </row>
    <row r="51" spans="1:13" ht="24" thickBot="1" x14ac:dyDescent="0.3">
      <c r="A51" s="27" t="s">
        <v>42</v>
      </c>
      <c r="B51" s="22">
        <v>31506802</v>
      </c>
      <c r="C51" s="22">
        <v>30755668</v>
      </c>
      <c r="D51" s="22">
        <v>37140275</v>
      </c>
      <c r="E51" s="22">
        <v>42724937</v>
      </c>
      <c r="F51" s="22">
        <v>45902788</v>
      </c>
      <c r="G51" s="22">
        <v>49198283</v>
      </c>
      <c r="H51" s="22">
        <v>51962667</v>
      </c>
      <c r="I51" s="22">
        <v>55441818</v>
      </c>
      <c r="J51" s="22">
        <v>57812270</v>
      </c>
      <c r="K51" s="22">
        <v>59984618</v>
      </c>
      <c r="L51" s="22">
        <v>61551020</v>
      </c>
      <c r="M51" s="22">
        <v>64068131</v>
      </c>
    </row>
    <row r="52" spans="1:13" ht="24" thickBot="1" x14ac:dyDescent="0.3">
      <c r="A52" s="36" t="s">
        <v>43</v>
      </c>
      <c r="B52" s="31">
        <v>120304171</v>
      </c>
      <c r="C52" s="31">
        <v>126854712</v>
      </c>
      <c r="D52" s="31">
        <v>115348107</v>
      </c>
      <c r="E52" s="31">
        <v>105420088</v>
      </c>
      <c r="F52" s="31">
        <v>97808900</v>
      </c>
      <c r="G52" s="31">
        <v>89180276</v>
      </c>
      <c r="H52" s="34" t="s">
        <v>56</v>
      </c>
      <c r="I52" s="31">
        <v>70770438</v>
      </c>
      <c r="J52" s="31">
        <v>71378227</v>
      </c>
      <c r="K52" s="31">
        <v>71827594</v>
      </c>
      <c r="L52" s="31">
        <v>72447993</v>
      </c>
      <c r="M52" s="31">
        <v>64068131</v>
      </c>
    </row>
    <row r="64" spans="1:13" x14ac:dyDescent="0.25">
      <c r="B64" s="37"/>
    </row>
  </sheetData>
  <mergeCells count="10">
    <mergeCell ref="A29:N29"/>
    <mergeCell ref="A30:N30"/>
    <mergeCell ref="A31:N31"/>
    <mergeCell ref="A32:N32"/>
    <mergeCell ref="A2:N2"/>
    <mergeCell ref="A3:N3"/>
    <mergeCell ref="A4:N4"/>
    <mergeCell ref="A5:N5"/>
    <mergeCell ref="A6:N6"/>
    <mergeCell ref="A28:N28"/>
  </mergeCells>
  <hyperlinks>
    <hyperlink ref="A1" location="menu!A1" display="Menu" xr:uid="{5ADEF7D1-AEB6-4ED3-82DB-9DB98082F69E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BF762-AB06-4FBF-AE7D-854E71FCBDD4}">
  <dimension ref="A1:D15"/>
  <sheetViews>
    <sheetView zoomScale="111" workbookViewId="0">
      <selection activeCell="E21" sqref="E21"/>
    </sheetView>
  </sheetViews>
  <sheetFormatPr defaultColWidth="8.85546875" defaultRowHeight="15" x14ac:dyDescent="0.25"/>
  <cols>
    <col min="2" max="2" width="32.140625" customWidth="1"/>
  </cols>
  <sheetData>
    <row r="1" spans="1:4" x14ac:dyDescent="0.25">
      <c r="A1" s="57" t="s">
        <v>172</v>
      </c>
    </row>
    <row r="3" spans="1:4" ht="18.75" x14ac:dyDescent="0.25">
      <c r="B3" s="68" t="s">
        <v>213</v>
      </c>
      <c r="D3" s="67" t="s">
        <v>214</v>
      </c>
    </row>
    <row r="6" spans="1:4" ht="37.5" x14ac:dyDescent="0.25">
      <c r="B6" s="68" t="s">
        <v>215</v>
      </c>
      <c r="D6" s="67" t="s">
        <v>216</v>
      </c>
    </row>
    <row r="9" spans="1:4" ht="37.5" x14ac:dyDescent="0.25">
      <c r="B9" s="68" t="s">
        <v>217</v>
      </c>
      <c r="D9" s="67" t="s">
        <v>218</v>
      </c>
    </row>
    <row r="12" spans="1:4" ht="37.5" x14ac:dyDescent="0.35">
      <c r="B12" s="68" t="s">
        <v>219</v>
      </c>
      <c r="D12" s="20" t="s">
        <v>220</v>
      </c>
    </row>
    <row r="15" spans="1:4" ht="37.5" x14ac:dyDescent="0.25">
      <c r="B15" s="68" t="s">
        <v>221</v>
      </c>
      <c r="D15" s="67" t="s">
        <v>222</v>
      </c>
    </row>
  </sheetData>
  <hyperlinks>
    <hyperlink ref="A1" location="menu!A1" display="Menu" xr:uid="{42728154-C32C-4214-9434-9AF9147B28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menu</vt:lpstr>
      <vt:lpstr>Sales Forecast 1</vt:lpstr>
      <vt:lpstr>Action Plan</vt:lpstr>
      <vt:lpstr>Price Monthy Update</vt:lpstr>
      <vt:lpstr>Cost Monthly Update</vt:lpstr>
      <vt:lpstr>Income and Expense</vt:lpstr>
      <vt:lpstr>Investment Projection</vt:lpstr>
      <vt:lpstr>Statement of Cashflow</vt:lpstr>
      <vt:lpstr>Profit&amp;Loss Statment</vt:lpstr>
      <vt:lpstr>Forecast Financial statement</vt:lpstr>
      <vt:lpstr>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2025-01-22T01:59:47Z</dcterms:modified>
</cp:coreProperties>
</file>